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360" windowHeight="4830" activeTab="0"/>
  </bookViews>
  <sheets>
    <sheet name="COVER" sheetId="1" r:id="rId1"/>
    <sheet name="INDEX"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s>
  <definedNames>
    <definedName name="_xlnm.Print_Area" localSheetId="11">'10'!$A$2:$U$43</definedName>
    <definedName name="_xlnm.Print_Area" localSheetId="12">'11'!$A$2:$Q$48</definedName>
    <definedName name="_xlnm.Print_Area" localSheetId="3">'2'!$A$1:$L$56</definedName>
    <definedName name="_xlnm.Print_Area" localSheetId="4">'3'!$A$1:$K$43</definedName>
    <definedName name="_xlnm.Print_Area" localSheetId="5">'4'!$A$1:$K$30</definedName>
    <definedName name="_xlnm.Print_Area" localSheetId="6">'5'!$A$1:$K$48</definedName>
    <definedName name="_xlnm.Print_Area" localSheetId="8">'7'!$A$1:$J$62</definedName>
    <definedName name="_xlnm.Print_Area" localSheetId="9">'8'!$A$2:$B$31</definedName>
    <definedName name="_xlnm.Print_Area" localSheetId="10">'9'!$A$2:$V$55</definedName>
    <definedName name="_xlnm.Print_Area" localSheetId="0">'COVER'!$A$1:$I$31</definedName>
    <definedName name="_xlnm.Print_Area">$A$1:$O$137</definedName>
    <definedName name="_xlnm.Print_Titles">$1:$11</definedName>
  </definedNames>
  <calcPr fullCalcOnLoad="1"/>
</workbook>
</file>

<file path=xl/sharedStrings.xml><?xml version="1.0" encoding="utf-8"?>
<sst xmlns="http://schemas.openxmlformats.org/spreadsheetml/2006/main" count="498" uniqueCount="158">
  <si>
    <t>ΓΙΑ ΤΗΝ ΠΕΡΙΟΔΟ ΠΟΥ ΕΛΗΞΕ ΣΤΙΣ</t>
  </si>
  <si>
    <t>Σελ.</t>
  </si>
  <si>
    <t>ΣΥΝΟΠΤΙΚΟΣ ΙΣΟΛΟΓΙΣΜΟΣ</t>
  </si>
  <si>
    <t xml:space="preserve">ΚΑΤΑΣΤΑΣΗ ΜΕΤΑΒΟΛΩΝ ΣΤΟ ΣΥΜΦΕΡΟΝ ΜΕΤΟΧΩΝ </t>
  </si>
  <si>
    <t>Σημ.</t>
  </si>
  <si>
    <t>£</t>
  </si>
  <si>
    <t xml:space="preserve">        £</t>
  </si>
  <si>
    <t xml:space="preserve"> </t>
  </si>
  <si>
    <t>Μετοχικό κεφάλαιο</t>
  </si>
  <si>
    <t>Αποθεματικά</t>
  </si>
  <si>
    <t>ΚΑΤΑΣΤΑΣΗ ΜΕΤΑΒΟΛΩΝ ΣΤΟ ΣΥΜΦΕΡΟΝ ΜΕΤΟΧΩΝ</t>
  </si>
  <si>
    <t>Σύνολο συμφέροντος μετόχων</t>
  </si>
  <si>
    <t xml:space="preserve">Φόροι που πληρώθηκαν </t>
  </si>
  <si>
    <t>1. ΜΗ ΕΛΕΓΜΕΝΟΙ ΛΟΓΑΡΙΑΣΜΟΙ</t>
  </si>
  <si>
    <t>2. ΛΟΓΙΣΤΙΚΕΣ ΑΡΧΕΣ</t>
  </si>
  <si>
    <t>Μεσοσταθμικός αριθμός μετοχών που ήταν εκδομένες κατά τη διάρκεια της περιόδου</t>
  </si>
  <si>
    <t>Κόστος πωλήσεων</t>
  </si>
  <si>
    <t>Μεικτό κέρδος</t>
  </si>
  <si>
    <t>Μη κυκλοφορούν ενεργητικό</t>
  </si>
  <si>
    <t>Κυκλοφορούν ενεργητικό</t>
  </si>
  <si>
    <t>Αποθέματα</t>
  </si>
  <si>
    <t>Χρεώστες και προπληρωμές</t>
  </si>
  <si>
    <t>Μακροπρόθεσμες υποχρεώσεις</t>
  </si>
  <si>
    <t>Αναβαλλόμενο εισόδημα</t>
  </si>
  <si>
    <t>Αναβαλλόμενη φορολογία</t>
  </si>
  <si>
    <t>Τρέχουσες υποχρεώσεις</t>
  </si>
  <si>
    <t>Πιστωτές και έξοδα οφειλόμενα</t>
  </si>
  <si>
    <t>Τόκους πληρωτέους</t>
  </si>
  <si>
    <t>Καθαρή ροή μετρητών από εργασίες</t>
  </si>
  <si>
    <t>Αποπληρωμή δανείων</t>
  </si>
  <si>
    <t>Πληρωμή τόκων</t>
  </si>
  <si>
    <t>Δεν υπήρχαν οποιαδήποτε γεγονότα μεταγενέστερα του ισολογισμού.</t>
  </si>
  <si>
    <t>Χρεώστες εμπορίου</t>
  </si>
  <si>
    <t>Άλλοι χρεώστες και προπληρωμές</t>
  </si>
  <si>
    <t>Πιστωτές εμπορίου</t>
  </si>
  <si>
    <t>Πιστωτικά υπόλοιπα με συγγενικές εταιρείες</t>
  </si>
  <si>
    <t>Αποθεματικό προσόδου</t>
  </si>
  <si>
    <t xml:space="preserve">4.   ΜΕΤΟΧΙΚΟ ΚΕΦΑΛΑΙΟ </t>
  </si>
  <si>
    <t>Χρεωστικά υπόλοιπα με συγγενικές εταιρείες</t>
  </si>
  <si>
    <t>500.000.000 μετοχές των 5 σεντ η καθεμιά</t>
  </si>
  <si>
    <t>Φορολογία για την περίοδο</t>
  </si>
  <si>
    <t>Φορολογία προηγούμενων ετών</t>
  </si>
  <si>
    <t>Εγκεκριμένο:</t>
  </si>
  <si>
    <t>Εκδομένο και πλήρως πληρωμένο:</t>
  </si>
  <si>
    <t>43.700.000 συνήθεις μετοχές των 5 σεντ η καθεμιά</t>
  </si>
  <si>
    <t>Elma Properties &amp; Investments Ltd - Συνεξαρτημένη εταιρεία</t>
  </si>
  <si>
    <t>Καθαρά έξοδα χρηματοδότησης</t>
  </si>
  <si>
    <t>Ακίνητα, εγκαταστάσεις και εξοπλισμός</t>
  </si>
  <si>
    <t>ΕΝΕΡΓΗΤΙΚΟ</t>
  </si>
  <si>
    <t>Ολικό ενεργητικού</t>
  </si>
  <si>
    <t>ΙΔΙΑ ΚΕΦΑΛΑΙΑ ΚΑΙ ΥΠΟΧΡΕΩΣΕΙΣ</t>
  </si>
  <si>
    <t>Ίδια κεφάλαια</t>
  </si>
  <si>
    <t>Μετρητά στο ταμείο και στην τράπεζα</t>
  </si>
  <si>
    <t>Τραπεζικά παρατραβήγματα και πιστωτικές διευκολύνσεις</t>
  </si>
  <si>
    <t>Οφειλόμενη φορολογία</t>
  </si>
  <si>
    <t>Ολικό ιδίων κεφαλαίων και υποχρεώσεων</t>
  </si>
  <si>
    <t>Elma Financial Services Ltd - Συνεξαρτημένη εταιρεία</t>
  </si>
  <si>
    <t>Elma Investments Ltd - Συνεξαρτημένη εταιρεία</t>
  </si>
  <si>
    <t>ΣΥΝΟΠΤΙΚΗ ΚΑΤΑΣΤΑΣΗ ΤΑΜΕΙΑΚΩΝ ΡΟΩΝ</t>
  </si>
  <si>
    <t>Μείωση/(αύξηση) στα αποθέματα</t>
  </si>
  <si>
    <t>Μείωση/(αύξηση) στους χρεώστες και προπληρωμές</t>
  </si>
  <si>
    <t>(Μείωση)/αύξηση στους πιστωτές</t>
  </si>
  <si>
    <t>Ροή μετρητών από εργασίες</t>
  </si>
  <si>
    <t>(Ζημιά)/κέρδος από εργασίες πριν τις αλλαγές στο κεφάλαιο κίνησις</t>
  </si>
  <si>
    <t>ΣΥΝΟΠΤΙΚΕΣ ΕΝΔΙΑΜΕΣΕΣ ΟΙΚΟΝΟΜΙΚΕΣ ΚΑΤΑΣΤΑΣΕΙΣ</t>
  </si>
  <si>
    <t>ΕΠΕΞΗΓΗΜΑΤΙΚΗ ΚΑΤΑΣΤΑΣΗ</t>
  </si>
  <si>
    <t>ΣΗΜΕΙΩΣΕΙΣ ΣΤΙΣ ΣΥΝΟΠΤΙΚΕΣ ΕΝΔΙΑΜΕΣΕΣ ΟΙΚΟΝΟΜΙΚΕΣ ΚΑΤΑΣΤΑΣΕΙΣ</t>
  </si>
  <si>
    <t>Περίοδος που έληξε στις</t>
  </si>
  <si>
    <t>Έτος που έληξε στις</t>
  </si>
  <si>
    <t>Οι ακόλουθες εταιρείες θεωρούνται συνδεδεμένες με την  Εταιρεία. Οι συναλλαγές ματαξύ της Εταιρείας και των πιο κάτω εταιρειών γίνονται σε καθαρά εμπορική βάση.</t>
  </si>
  <si>
    <t>Ζημιά περιόδου</t>
  </si>
  <si>
    <t>Αναπροσαρμογές για:</t>
  </si>
  <si>
    <t>Κέρδος από πώληση ακινήτων, εγκαταστάσεων και εξοπλισμού</t>
  </si>
  <si>
    <t>Αποσβέσεις και χρεόλυση αναβαλλόμενου εισοδήματος</t>
  </si>
  <si>
    <t>Ροή μετρητών από επενδυτικές δραστηριότητες</t>
  </si>
  <si>
    <t>Από αγορά/πώληση ακινήτων, εγκαταστάσεων και εξοπλισμού</t>
  </si>
  <si>
    <t>Ροή μετρητών από χρηματοδοτικές δραστηριότητες</t>
  </si>
  <si>
    <t>Καθαρή ροή μετρητών που χρησιμοποιήθηκε σε επενδυτικές δραστηριότητες</t>
  </si>
  <si>
    <t>Καθαρή ροή μετρητών που χρησιμοποιήθηκε σε χρηματοδοτικές δραστηριότητες</t>
  </si>
  <si>
    <t>Καθαρή (μείωση)/αύξηση μετρητών και αντίστοιχων μετρητών</t>
  </si>
  <si>
    <t>Μετρητά και αντίστοιχα μετρητών στην αρχή της περιόδου</t>
  </si>
  <si>
    <t>Μετρητά και αντίστοιχα μετρητών στο τέλος της περιόδου</t>
  </si>
  <si>
    <t>Τα μετρητά και αντίστοιχα μετρητών αποτελούνται από:</t>
  </si>
  <si>
    <t>Άλλοι πιστωτές και έξοδα οφειλόμενα</t>
  </si>
  <si>
    <t>1 Ιανουαρίου 2006</t>
  </si>
  <si>
    <t>30 Ιουνίου 2006</t>
  </si>
  <si>
    <t>Πωλήσεις</t>
  </si>
  <si>
    <t>Έξοδα διοίκησης</t>
  </si>
  <si>
    <t>Άλλα εισοδήματα</t>
  </si>
  <si>
    <t>Έξοδα πωλήσεων και διανομής</t>
  </si>
  <si>
    <t>Έξοδα χρηματοδότησης</t>
  </si>
  <si>
    <t>Έσοδα χρηματοδότησης</t>
  </si>
  <si>
    <t xml:space="preserve">  χρηματοδότησης</t>
  </si>
  <si>
    <t>LEMECO SILVEX INDUSTRIES PUBLIC COMPANY LTD</t>
  </si>
  <si>
    <t>Elma Holdings Public Company Ltd - Μητρική εταιρεία</t>
  </si>
  <si>
    <t>ΣΥΝΟΠΤΙΚΗ ΚΑΤΑΣΤΑΣΗ ΛΟΓΑΡΙΑΣΜΟΥ ΑΠΟΤΕΛΕΣΜΑΤΩΝ</t>
  </si>
  <si>
    <t>ΣΥΝΟΠΤΙΚΗ ΚΑΤΑΣΤΑΣΗ ΑΝΑΓΝΩΡΙΣΜΕΝΩΝ ΕΣΟΔΩΝ ΚΑΙ ΕΞΟΔΩΝ</t>
  </si>
  <si>
    <t>6-7</t>
  </si>
  <si>
    <t>Αποθεματικό επανεκτίμησης</t>
  </si>
  <si>
    <t>Επανεκτίμηση ακινήτων, εγκαταστάσεων και εξοπλισμού</t>
  </si>
  <si>
    <t>Ζημιά από εργασίες πριν τα καθαρά έξοδα</t>
  </si>
  <si>
    <t xml:space="preserve">Ζημιά πριν τη φορολογία </t>
  </si>
  <si>
    <t>Ζημιά περιόδου/έτους</t>
  </si>
  <si>
    <t>Βασική και πλήρως κατανεμημένη ζημιά ανά μετοχή (σεντ)</t>
  </si>
  <si>
    <t>Ζημιά πριν τη φορολογία</t>
  </si>
  <si>
    <t>3. ΖΗΜΙΑ ΑΝΑ ΜΕΤΟΧΗ</t>
  </si>
  <si>
    <t>Κόστος ή επανεκτίμηση</t>
  </si>
  <si>
    <t>Στην αρχή της περιόδου / έτους</t>
  </si>
  <si>
    <t>Προσθήκες</t>
  </si>
  <si>
    <t>Επανεκτίμηση</t>
  </si>
  <si>
    <t>Εκποιήσεις</t>
  </si>
  <si>
    <t>Συσσωρευμένες αποσβέσεις</t>
  </si>
  <si>
    <t>Επιβάρυνση περιόδου / έτους</t>
  </si>
  <si>
    <t>Καθαρή λογιστική αξία στο τέλος της περιόδου / έτους</t>
  </si>
  <si>
    <t>5. ΑΚΙΝΗΤΑ, ΕΓΚΑΤΑΣΤΑΣΕΙΣ ΚΑΙ ΕΞΟΠΛΙΣΜΟΣ</t>
  </si>
  <si>
    <t>6.  ΧΡΕΩΣΤΕΣ ΚΑΙ ΠΡΟΠΛΗΡΩΜΕΣ</t>
  </si>
  <si>
    <t>7.  ΠΙΣΤΩΤΕΣ ΚΑΙ ΕΞΟΔΑ ΟΦΕΙΛΟΜΕΝΑ</t>
  </si>
  <si>
    <t>8.  ΣΥΝΑΛΛΑΓΕΣ ΜΕ ΣΥΝΔΕΔΕΜΕΝΑ ΠΡΟΣΩΠΑ</t>
  </si>
  <si>
    <t xml:space="preserve">9.  ΓΕΓΟΝΟΤΑ ΜΕΤΑΓΕΝΕΣΤΕΡΑ ΤΟΥ ΙΣΟΛΟΓΙΣΜΟΥ </t>
  </si>
  <si>
    <t>Μεταφορά από αποσβέσεις για επανεκτίμηση</t>
  </si>
  <si>
    <t>Μεταφορά σε κόστος για επανεκτίμηση</t>
  </si>
  <si>
    <t>Πλεόνασμα στο αποθεματικό επανεκτίμησης</t>
  </si>
  <si>
    <t>Ολικό αναγνωρισμένων εσόδων και εξόδων</t>
  </si>
  <si>
    <t xml:space="preserve">  ακινητων, εγκαταστασεων και εξοπλισμού</t>
  </si>
  <si>
    <t>Κέρδος που δεν αναγνωρίστηκε στο λογαριασμό</t>
  </si>
  <si>
    <t xml:space="preserve">  αποτελεσμάτων</t>
  </si>
  <si>
    <t>Ζημιά για την περίοδο</t>
  </si>
  <si>
    <t>30 ΙΟΥΝΙΟΥ 2007</t>
  </si>
  <si>
    <t>ΓΙΑ ΤΗΝ ΠΕΡΙΟΔΟ ΠΟΥ ΕΛΗΞΕ ΣΤΙΣ 30 ΙΟΥΝΙΟΥ 2007</t>
  </si>
  <si>
    <t>Περίοδος που έληξε στις 30 Ιουνίου 2006</t>
  </si>
  <si>
    <t>1 Ιανουαρίου 2007</t>
  </si>
  <si>
    <t>30 Ιουνίου 2007</t>
  </si>
  <si>
    <t>Ποσό οφειλόμενο στη μητρική εταιρεία</t>
  </si>
  <si>
    <t>Διαφορά λόγο αποθεμάτων</t>
  </si>
  <si>
    <t>Μείωση/(αύξηση) στο ποσό οφειλόμενο στη μητρική εταιρεία</t>
  </si>
  <si>
    <t>Οι συνοπτικές ενδιάμεσες οικονομικές καταστάσεις για την περίοδο που έληξε στις 30 Ιουνίου 2007 δεν έχουν ελεγχθεί από τους εξωτερικούς ελεγκτές της Εταιρείας.</t>
  </si>
  <si>
    <t>Οι συνοπτικές ενδιάμεσες οικονομικές καταστάσεις για την περίοδο καταρτίζονται με βάση τις ίδιες λογιστικές αρχές που ακολουθήθηκαν για την κατάρτηση των ετήσιων οικονομικών καταστάσεων για το 2006.</t>
  </si>
  <si>
    <t>Οι συνοπτικές ενδιάμεσες οικονομικές καταστάσεις της Εταιρείας ετοιμάζονται σύμφωνα με όλα τα Διεθνή Πρότυπα Χρηματοοικονομικής Αναφοράς που έχουν υιοθετηθεί προς χρήση στην Ευρωπαϊκή Ένωση και τα Διεθνή Πρότυπα Χρηματοοικονομικής Αναφοράς, συμπεριλαμβανομένου του Διεθνούς Λογιστικού Προτύπου Αρ.34 “Ενδιάμεσες Οικονομικές Καταστάσεις”, και πρέπει να διαβάζονται παράλληλα με τις ελεγμένες οικονομικές καταστάσεις του έτους 2006. Οι οικονομικές καταστάσεις παρουσιάζονται σε Κυπριακές λίρες.</t>
  </si>
  <si>
    <t xml:space="preserve">ΕΠΕΞΗΓΗΜΑΤΙΚΗ ΚΑΤΑΣΤΑΣΗ                 </t>
  </si>
  <si>
    <t>1.  Ο κύκλος εργασιών της Εταιρείας ανήλθε το πρώτο εξάμηνο του 2007 στα £1.057.942 σε σύγκριση με  £1.053.696 την αντίστοιχη περίοδο του 2006.</t>
  </si>
  <si>
    <t>2.  Η ζημιά πριν τη φορολογία ανήλθε σε £79.355 το πρώτο εξάμηνο του 2007 έναντι £53.107 την αντίστοιχη περίοδο του 2006.  Η επιδήνωση της επικερδότητας της Εταιρείας οφείλεται στην αύξηση του ανταγωνισμού τόσο του εγχώριου όσον και του εισαγώμενου.</t>
  </si>
  <si>
    <t>6.  Αποσπάσματα των αποτελεσμάτων της πρώτης εξαμηνίας του 2007 θα δημοσιευθούν την Τετάρτη 18 Ιουλίου 2007 στην εφημερίδα ΠΟΛΙΤΗΣ.  Έντυπα ολόκληρων των συνοπτικών ενδιάμεσων οικονομικών καταστάσεων που έχουν ετοιμαστεί βάση του ΔΛΠΧΑ 34 διατίθενται στο εγγεγραμμένο γραφείο της Εταιρείας, Λεωφ. Γρίβα Διγενή 54, Silvex House 6ος όροφος, Λευκωσία.</t>
  </si>
  <si>
    <t xml:space="preserve">                         Περίοδος που έληξε στις</t>
  </si>
  <si>
    <t xml:space="preserve">                          Περίοδος που έληξε στις</t>
  </si>
  <si>
    <t>3.  Το Διοικητικό Συμβούλιο της Εταιρείας ενέκρινε τις συνοπτικές μη ελεγμένες ενδιάμεσες οικονομικές καταστάσεις για την περίοδο που έληξε στις 30 Ιουνίου 2007 σε συνεδρία που έγινε τη  Δευτέρα 16 Ιουλίου 2007.</t>
  </si>
  <si>
    <t>€</t>
  </si>
  <si>
    <t>ΣΗΜΠΛΗΡΩΜΑΤΙΚΕΣ ΠΛΗΡΟΦΟΡΙΕΣ ΣΕ ΕΥΡΩ</t>
  </si>
  <si>
    <t>Για την περίοδο που έληξε 31 Ιουνιου 2007</t>
  </si>
  <si>
    <t>ΠΕΡΙΕΧΟΜΕΝΑ</t>
  </si>
  <si>
    <t>LEMECO-SILVEX INDUSTRIES PUBLIC COMPANY LIMITED</t>
  </si>
  <si>
    <t>8-11</t>
  </si>
  <si>
    <t xml:space="preserve">Σελίδα </t>
  </si>
  <si>
    <t>ΣΥΝΟΠΤΙΚΗ ΕΝΟΠΟΙΗΜΕΝΗ ΚΑΤΑΣΤΑΣΗ ΛΟΓΑΡΙΑΣΜΟΥ ΑΠΟΤΕΛΕΣΜΑΤΩΝ</t>
  </si>
  <si>
    <t>ΣΥΝΟΠΤΙΚΗ ΕΝΟΠΟΙΗΜΕΝΗ ΚΑΤΑΣΤΑΣΗ ΑΝΑΓΝΩΡΙΣΜΕΝΩΝ ΕΣΟΔΩΝ ΚΑΙ ΕΞΟΔΩΝ</t>
  </si>
  <si>
    <t>ΣΥΝΟΠΤΙΚΟΣ ΕΝΟΠΟΙΗΜΕΝΟΣ ΙΣΟΛΟΓΙΣΜΟΣ</t>
  </si>
  <si>
    <t>ΣΥΝΟΠΤΙΚΗ ΕΝΟΠΟΙΗΜΕΝΗ ΚΑΤΑΣΤΑΣΗ ΤΑΜΕΙΑΚΩΝ ΡΟΩΝ</t>
  </si>
  <si>
    <t>ΣΥΜΠΛΗΡΩΜΑΤΙΚΕΣ ΠΛΗΡΟΦΟΡΙΕΣ ΣΕ ΕΥΡΟ</t>
  </si>
  <si>
    <r>
      <t>ΠΕΡΙΕΧΟΜΕΝΑ</t>
    </r>
    <r>
      <rPr>
        <b/>
        <sz val="8"/>
        <color indexed="8"/>
        <rFont val="Verdana"/>
        <family val="2"/>
      </rPr>
      <t xml:space="preserve">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</si>
</sst>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 numFmtId="173" formatCode="_ * #,##0.00_ ;_ * \-#,##0.00_ ;_ * &quot;-&quot;??_ ;_ @_ "/>
    <numFmt numFmtId="174" formatCode="_ &quot;£&quot;* #,##0_ ;_ &quot;£&quot;* \-#,##0_ ;_ &quot;£&quot;* &quot;-&quot;_ ;_ @_ "/>
    <numFmt numFmtId="175" formatCode="_ &quot;£&quot;* #,##0.00_ ;_ &quot;£&quot;* \-#,##0.00_ ;_ &quot;£&quot;* &quot;-&quot;??_ ;_ @_ "/>
    <numFmt numFmtId="176" formatCode="\(General\)"/>
    <numFmt numFmtId="177" formatCode="0.00_);\(0.00\)"/>
    <numFmt numFmtId="178" formatCode="_-* #,##0\ &quot;DM&quot;_-;\-* #,##0\ &quot;DM&quot;_-;_-* &quot;-&quot;\ &quot;DM&quot;_-;_-@_-"/>
    <numFmt numFmtId="179" formatCode="_-* #,##0\ _D_M_-;\-* #,##0\ _D_M_-;_-* &quot;-&quot;\ _D_M_-;_-@_-"/>
    <numFmt numFmtId="180" formatCode="_-* #,##0.00\ &quot;DM&quot;_-;\-* #,##0.00\ &quot;DM&quot;_-;_-* &quot;-&quot;??\ &quot;DM&quot;_-;_-@_-"/>
    <numFmt numFmtId="181" formatCode="_-* #,##0.00\ _D_M_-;\-* #,##0.00\ _D_M_-;_-* &quot;-&quot;??\ _D_M_-;_-@_-"/>
    <numFmt numFmtId="182" formatCode="&quot;fl&quot;\ #,##0_-;&quot;fl&quot;\ #,##0\-"/>
    <numFmt numFmtId="183" formatCode="&quot;fl&quot;\ #,##0_-;[Red]&quot;fl&quot;\ #,##0\-"/>
    <numFmt numFmtId="184" formatCode="&quot;fl&quot;\ #,##0.00_-;&quot;fl&quot;\ #,##0.00\-"/>
    <numFmt numFmtId="185" formatCode="&quot;fl&quot;\ #,##0.00_-;[Red]&quot;fl&quot;\ #,##0.00\-"/>
    <numFmt numFmtId="186" formatCode="_-&quot;fl&quot;\ * #,##0_-;_-&quot;fl&quot;\ * #,##0\-;_-&quot;fl&quot;\ * &quot;-&quot;_-;_-@_-"/>
    <numFmt numFmtId="187" formatCode="_-* #,##0\ _K_c_-;\-* #,##0\ _K_c_-;_-* &quot;-&quot;\ _K_c_-;_-@_-"/>
    <numFmt numFmtId="188" formatCode="_-* #,##0.00\ &quot;Kc&quot;_-;\-* #,##0.00\ &quot;Kc&quot;_-;_-* &quot;-&quot;??\ &quot;Kc&quot;_-;_-@_-"/>
    <numFmt numFmtId="189" formatCode="_-* #,##0.00\ _K_c_-;\-* #,##0.00\ _K_c_-;_-* &quot;-&quot;??\ _K_c_-;_-@_-"/>
    <numFmt numFmtId="190" formatCode="&quot;$&quot;\ #,##0_);[Red]\(&quot;$&quot;\ #,##0\)"/>
    <numFmt numFmtId="191" formatCode="_(* #,##0_);_(* \(#,##0\);_(* &quot;-&quot;??_);_(@_)"/>
    <numFmt numFmtId="192" formatCode="0.000%"/>
    <numFmt numFmtId="193" formatCode="_(* #,##0.00_);_(* \(#,##0.00\);_(* &quot;-&quot;_);_(@_)"/>
    <numFmt numFmtId="194" formatCode="&quot;$&quot;\ #,##0.00_);\(&quot;$&quot;\ #,##0.00\)"/>
    <numFmt numFmtId="195" formatCode="&quot;$&quot;\ #,##0.00_);[Red]\(&quot;$&quot;\ #,##0.00\)"/>
    <numFmt numFmtId="196" formatCode="_ * #,##0_)\ _Δ_ρ_χ_ ;_ * \(#,##0\)\ _Δ_ρ_χ_ ;_ * &quot;-&quot;_)\ _Δ_ρ_χ_ ;_ @_ "/>
    <numFmt numFmtId="197" formatCode="0.000"/>
    <numFmt numFmtId="198" formatCode="0.0000"/>
    <numFmt numFmtId="199" formatCode="_(* #,##0.0_);_(* \(#,##0.0\);_(* &quot;-&quot;_);_(@_)"/>
  </numFmts>
  <fonts count="20">
    <font>
      <sz val="10"/>
      <name val="Arial"/>
      <family val="0"/>
    </font>
    <font>
      <u val="single"/>
      <sz val="7.5"/>
      <color indexed="36"/>
      <name val="Arial"/>
      <family val="0"/>
    </font>
    <font>
      <u val="single"/>
      <sz val="7.5"/>
      <color indexed="12"/>
      <name val="Arial"/>
      <family val="0"/>
    </font>
    <font>
      <b/>
      <sz val="12"/>
      <name val="Arial"/>
      <family val="2"/>
    </font>
    <font>
      <sz val="9"/>
      <name val="Times New Roman"/>
      <family val="1"/>
    </font>
    <font>
      <sz val="10"/>
      <name val="Arial CE"/>
      <family val="0"/>
    </font>
    <font>
      <sz val="10"/>
      <color indexed="63"/>
      <name val="MS Sans Serif"/>
      <family val="0"/>
    </font>
    <font>
      <sz val="10"/>
      <color indexed="8"/>
      <name val="Arial"/>
      <family val="2"/>
    </font>
    <font>
      <sz val="10"/>
      <name val="MS Sans Serif"/>
      <family val="0"/>
    </font>
    <font>
      <sz val="8"/>
      <name val="Verdana"/>
      <family val="2"/>
    </font>
    <font>
      <b/>
      <u val="single"/>
      <sz val="8"/>
      <name val="Verdana"/>
      <family val="2"/>
    </font>
    <font>
      <b/>
      <sz val="8"/>
      <name val="Verdana"/>
      <family val="2"/>
    </font>
    <font>
      <b/>
      <i/>
      <sz val="8"/>
      <color indexed="8"/>
      <name val="Verdana"/>
      <family val="2"/>
    </font>
    <font>
      <i/>
      <sz val="8"/>
      <name val="Verdana"/>
      <family val="2"/>
    </font>
    <font>
      <b/>
      <sz val="8"/>
      <color indexed="8"/>
      <name val="Verdana"/>
      <family val="2"/>
    </font>
    <font>
      <b/>
      <u val="single"/>
      <sz val="8"/>
      <color indexed="8"/>
      <name val="Verdana"/>
      <family val="2"/>
    </font>
    <font>
      <u val="single"/>
      <sz val="8"/>
      <name val="Verdana"/>
      <family val="2"/>
    </font>
    <font>
      <sz val="8"/>
      <color indexed="8"/>
      <name val="Verdana"/>
      <family val="2"/>
    </font>
    <font>
      <sz val="8"/>
      <color indexed="53"/>
      <name val="Verdana"/>
      <family val="2"/>
    </font>
    <font>
      <b/>
      <i/>
      <sz val="8"/>
      <name val="Verdana"/>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82" fontId="4" fillId="0" borderId="0" applyFill="0" applyBorder="0" applyAlignment="0">
      <protection/>
    </xf>
    <xf numFmtId="183" fontId="4" fillId="0" borderId="0" applyFill="0" applyBorder="0" applyAlignment="0">
      <protection/>
    </xf>
    <xf numFmtId="190" fontId="0" fillId="0" borderId="0" applyFill="0" applyBorder="0" applyAlignment="0">
      <protection/>
    </xf>
    <xf numFmtId="184" fontId="4" fillId="0" borderId="0" applyFill="0" applyBorder="0" applyAlignment="0">
      <protection/>
    </xf>
    <xf numFmtId="0" fontId="0" fillId="0" borderId="0" applyFill="0" applyBorder="0" applyAlignment="0">
      <protection/>
    </xf>
    <xf numFmtId="187" fontId="5" fillId="0" borderId="0" applyFont="0" applyFill="0" applyBorder="0" applyAlignment="0" applyProtection="0"/>
    <xf numFmtId="189" fontId="5"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90" fontId="0" fillId="0" borderId="0" applyFont="0" applyFill="0" applyBorder="0" applyAlignment="0" applyProtection="0"/>
    <xf numFmtId="0" fontId="6"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0" fillId="0" borderId="0" applyFont="0" applyFill="0" applyBorder="0" applyAlignment="0" applyProtection="0"/>
    <xf numFmtId="0" fontId="6" fillId="0" borderId="0" applyNumberFormat="0" applyFill="0" applyBorder="0" applyAlignment="0" applyProtection="0"/>
    <xf numFmtId="14" fontId="7" fillId="0" borderId="0" applyFill="0" applyBorder="0" applyAlignment="0">
      <protection/>
    </xf>
    <xf numFmtId="38" fontId="8" fillId="0" borderId="1">
      <alignment vertical="center"/>
      <protection/>
    </xf>
    <xf numFmtId="179" fontId="0" fillId="0" borderId="0" applyFont="0" applyFill="0" applyBorder="0" applyAlignment="0" applyProtection="0"/>
    <xf numFmtId="181" fontId="0" fillId="0" borderId="0" applyFont="0" applyFill="0" applyBorder="0" applyAlignment="0" applyProtection="0"/>
    <xf numFmtId="190" fontId="0" fillId="0" borderId="0" applyFill="0" applyBorder="0" applyAlignment="0">
      <protection/>
    </xf>
    <xf numFmtId="0" fontId="0" fillId="0" borderId="0" applyFill="0" applyBorder="0" applyAlignment="0">
      <protection/>
    </xf>
    <xf numFmtId="190" fontId="0" fillId="0" borderId="0" applyFill="0" applyBorder="0" applyAlignment="0">
      <protection/>
    </xf>
    <xf numFmtId="184" fontId="4" fillId="0" borderId="0" applyFill="0" applyBorder="0" applyAlignment="0">
      <protection/>
    </xf>
    <xf numFmtId="0" fontId="0" fillId="0" borderId="0" applyFill="0" applyBorder="0" applyAlignment="0">
      <protection/>
    </xf>
    <xf numFmtId="0" fontId="1" fillId="0" borderId="0" applyNumberFormat="0" applyFill="0" applyBorder="0" applyAlignment="0" applyProtection="0"/>
    <xf numFmtId="0" fontId="3" fillId="0" borderId="2" applyNumberFormat="0" applyAlignment="0" applyProtection="0"/>
    <xf numFmtId="0" fontId="3" fillId="0" borderId="3">
      <alignment horizontal="lef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190" fontId="0" fillId="0" borderId="0" applyFill="0" applyBorder="0" applyAlignment="0">
      <protection/>
    </xf>
    <xf numFmtId="0" fontId="0" fillId="0" borderId="0" applyFill="0" applyBorder="0" applyAlignment="0">
      <protection/>
    </xf>
    <xf numFmtId="190" fontId="0" fillId="0" borderId="0" applyFill="0" applyBorder="0" applyAlignment="0">
      <protection/>
    </xf>
    <xf numFmtId="184" fontId="4" fillId="0" borderId="0" applyFill="0" applyBorder="0" applyAlignment="0">
      <protection/>
    </xf>
    <xf numFmtId="0" fontId="0" fillId="0" borderId="0" applyFill="0" applyBorder="0" applyAlignment="0">
      <protection/>
    </xf>
    <xf numFmtId="188" fontId="5" fillId="0" borderId="0" applyFont="0" applyFill="0" applyBorder="0" applyAlignment="0" applyProtection="0"/>
    <xf numFmtId="0" fontId="5" fillId="0" borderId="0">
      <alignment/>
      <protection/>
    </xf>
    <xf numFmtId="9" fontId="0" fillId="0" borderId="0" applyFont="0" applyFill="0" applyBorder="0" applyAlignment="0" applyProtection="0"/>
    <xf numFmtId="183" fontId="4" fillId="0" borderId="0" applyFont="0" applyFill="0" applyBorder="0" applyAlignment="0" applyProtection="0"/>
    <xf numFmtId="0" fontId="4" fillId="0" borderId="0" applyFont="0" applyFill="0" applyBorder="0" applyAlignment="0" applyProtection="0"/>
    <xf numFmtId="190" fontId="0" fillId="0" borderId="0" applyFill="0" applyBorder="0" applyAlignment="0">
      <protection/>
    </xf>
    <xf numFmtId="0" fontId="0" fillId="0" borderId="0" applyFill="0" applyBorder="0" applyAlignment="0">
      <protection/>
    </xf>
    <xf numFmtId="190" fontId="0" fillId="0" borderId="0" applyFill="0" applyBorder="0" applyAlignment="0">
      <protection/>
    </xf>
    <xf numFmtId="184" fontId="4" fillId="0" borderId="0" applyFill="0" applyBorder="0" applyAlignment="0">
      <protection/>
    </xf>
    <xf numFmtId="0" fontId="0" fillId="0" borderId="0" applyFill="0" applyBorder="0" applyAlignment="0">
      <protection/>
    </xf>
    <xf numFmtId="0" fontId="0" fillId="0" borderId="0">
      <alignment/>
      <protection/>
    </xf>
    <xf numFmtId="49" fontId="7" fillId="0" borderId="0" applyFill="0" applyBorder="0" applyAlignment="0">
      <protection/>
    </xf>
    <xf numFmtId="185" fontId="4" fillId="0" borderId="0" applyFill="0" applyBorder="0" applyAlignment="0">
      <protection/>
    </xf>
    <xf numFmtId="186" fontId="4" fillId="0" borderId="0" applyFill="0" applyBorder="0" applyAlignment="0">
      <protection/>
    </xf>
    <xf numFmtId="0" fontId="6" fillId="0" borderId="0" applyNumberFormat="0" applyFill="0" applyBorder="0" applyAlignment="0" applyProtection="0"/>
    <xf numFmtId="178" fontId="0" fillId="0" borderId="0" applyFont="0" applyFill="0" applyBorder="0" applyAlignment="0" applyProtection="0"/>
    <xf numFmtId="180" fontId="0" fillId="0" borderId="0" applyFont="0" applyFill="0" applyBorder="0" applyAlignment="0" applyProtection="0"/>
  </cellStyleXfs>
  <cellXfs count="112">
    <xf numFmtId="0" fontId="0" fillId="0" borderId="0" xfId="0" applyAlignment="1">
      <alignment/>
    </xf>
    <xf numFmtId="0" fontId="9" fillId="2" borderId="0" xfId="0" applyFont="1" applyFill="1" applyAlignment="1">
      <alignment horizontal="center"/>
    </xf>
    <xf numFmtId="0" fontId="9" fillId="2" borderId="0" xfId="0" applyFont="1" applyFill="1" applyAlignment="1">
      <alignment horizontal="right"/>
    </xf>
    <xf numFmtId="0" fontId="9" fillId="2" borderId="0" xfId="0" applyFont="1" applyFill="1" applyAlignment="1">
      <alignment/>
    </xf>
    <xf numFmtId="0" fontId="10" fillId="2" borderId="0" xfId="0" applyFont="1" applyFill="1" applyAlignment="1">
      <alignment horizontal="center" vertical="center"/>
    </xf>
    <xf numFmtId="0" fontId="11" fillId="2" borderId="0" xfId="0" applyFont="1" applyFill="1" applyAlignment="1">
      <alignment horizontal="center"/>
    </xf>
    <xf numFmtId="0" fontId="12" fillId="2" borderId="0" xfId="0" applyFont="1" applyFill="1" applyAlignment="1">
      <alignment horizontal="center"/>
    </xf>
    <xf numFmtId="0" fontId="12" fillId="2" borderId="0" xfId="0" applyFont="1" applyFill="1" applyAlignment="1">
      <alignment horizontal="center"/>
    </xf>
    <xf numFmtId="0" fontId="13"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horizontal="right"/>
    </xf>
    <xf numFmtId="0" fontId="14" fillId="2" borderId="0" xfId="0" applyFont="1" applyFill="1" applyAlignment="1">
      <alignment/>
    </xf>
    <xf numFmtId="0" fontId="11" fillId="2" borderId="0" xfId="0" applyFont="1" applyFill="1" applyAlignment="1">
      <alignment horizontal="left"/>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0" fontId="10" fillId="2" borderId="0" xfId="0" applyFont="1" applyFill="1" applyAlignment="1">
      <alignment horizontal="center"/>
    </xf>
    <xf numFmtId="0" fontId="16" fillId="2" borderId="0" xfId="0" applyFont="1" applyFill="1" applyAlignment="1">
      <alignment horizontal="center"/>
    </xf>
    <xf numFmtId="0" fontId="17" fillId="2" borderId="0" xfId="0" applyFont="1" applyFill="1" applyAlignment="1">
      <alignment/>
    </xf>
    <xf numFmtId="0" fontId="14" fillId="2" borderId="0" xfId="0" applyFont="1" applyFill="1" applyAlignment="1">
      <alignment horizontal="center"/>
    </xf>
    <xf numFmtId="0" fontId="17" fillId="2" borderId="0" xfId="0" applyFont="1" applyFill="1" applyAlignment="1">
      <alignment horizontal="center"/>
    </xf>
    <xf numFmtId="0" fontId="14" fillId="2" borderId="0" xfId="0" applyFont="1" applyFill="1" applyAlignment="1">
      <alignment horizontal="right"/>
    </xf>
    <xf numFmtId="16" fontId="17" fillId="2" borderId="0" xfId="0" applyNumberFormat="1" applyFont="1" applyFill="1" applyAlignment="1" quotePrefix="1">
      <alignment horizontal="center"/>
    </xf>
    <xf numFmtId="0" fontId="9" fillId="2" borderId="0" xfId="0" applyFont="1" applyFill="1" applyAlignment="1" quotePrefix="1">
      <alignment horizontal="center"/>
    </xf>
    <xf numFmtId="0" fontId="11" fillId="2" borderId="0" xfId="0" applyFont="1" applyFill="1" applyAlignment="1">
      <alignment horizontal="left"/>
    </xf>
    <xf numFmtId="0" fontId="9" fillId="2" borderId="0" xfId="0" applyFont="1" applyFill="1" applyAlignment="1">
      <alignment horizontal="justify" wrapText="1"/>
    </xf>
    <xf numFmtId="0" fontId="9" fillId="2" borderId="0" xfId="0" applyFont="1" applyFill="1" applyAlignment="1">
      <alignment horizontal="justify"/>
    </xf>
    <xf numFmtId="10" fontId="9" fillId="2" borderId="0" xfId="0" applyNumberFormat="1" applyFont="1" applyFill="1" applyAlignment="1">
      <alignment horizontal="justify"/>
    </xf>
    <xf numFmtId="0" fontId="13" fillId="2" borderId="0" xfId="0" applyFont="1" applyFill="1" applyAlignment="1">
      <alignment horizontal="justify"/>
    </xf>
    <xf numFmtId="10" fontId="9" fillId="2" borderId="0" xfId="0" applyNumberFormat="1" applyFont="1" applyFill="1" applyAlignment="1">
      <alignment/>
    </xf>
    <xf numFmtId="0" fontId="18" fillId="2" borderId="0" xfId="0" applyFont="1" applyFill="1" applyAlignment="1">
      <alignment/>
    </xf>
    <xf numFmtId="0" fontId="18" fillId="2" borderId="0" xfId="0" applyFont="1" applyFill="1" applyAlignment="1">
      <alignment horizontal="center"/>
    </xf>
    <xf numFmtId="0" fontId="18" fillId="2" borderId="0" xfId="0" applyFont="1" applyFill="1" applyAlignment="1">
      <alignment horizontal="right"/>
    </xf>
    <xf numFmtId="0" fontId="19" fillId="2" borderId="0" xfId="0" applyFont="1" applyFill="1" applyAlignment="1">
      <alignment horizontal="center"/>
    </xf>
    <xf numFmtId="0" fontId="19" fillId="2" borderId="0" xfId="0" applyFont="1" applyFill="1" applyAlignment="1">
      <alignment horizontal="center" wrapText="1"/>
    </xf>
    <xf numFmtId="0" fontId="11" fillId="2" borderId="0" xfId="0" applyFont="1" applyFill="1" applyAlignment="1">
      <alignment/>
    </xf>
    <xf numFmtId="0" fontId="19" fillId="2" borderId="0" xfId="0" applyFont="1" applyFill="1" applyAlignment="1">
      <alignment horizontal="right"/>
    </xf>
    <xf numFmtId="14" fontId="19" fillId="2" borderId="0" xfId="0" applyNumberFormat="1" applyFont="1" applyFill="1" applyAlignment="1">
      <alignment horizontal="center"/>
    </xf>
    <xf numFmtId="169" fontId="9" fillId="2" borderId="0" xfId="0" applyNumberFormat="1" applyFont="1" applyFill="1" applyAlignment="1">
      <alignment horizontal="right"/>
    </xf>
    <xf numFmtId="169" fontId="11" fillId="2" borderId="0" xfId="0" applyNumberFormat="1" applyFont="1" applyFill="1" applyAlignment="1">
      <alignment horizontal="right"/>
    </xf>
    <xf numFmtId="169" fontId="9" fillId="2" borderId="4" xfId="0" applyNumberFormat="1" applyFont="1" applyFill="1" applyBorder="1" applyAlignment="1">
      <alignment horizontal="right"/>
    </xf>
    <xf numFmtId="169" fontId="9" fillId="2" borderId="0" xfId="0" applyNumberFormat="1" applyFont="1" applyFill="1" applyBorder="1" applyAlignment="1">
      <alignment horizontal="right"/>
    </xf>
    <xf numFmtId="0" fontId="9" fillId="2" borderId="0" xfId="0" applyFont="1" applyFill="1" applyBorder="1" applyAlignment="1">
      <alignment horizontal="right"/>
    </xf>
    <xf numFmtId="169" fontId="11" fillId="2" borderId="0" xfId="0" applyNumberFormat="1" applyFont="1" applyFill="1" applyBorder="1" applyAlignment="1">
      <alignment horizontal="right"/>
    </xf>
    <xf numFmtId="0" fontId="9" fillId="2" borderId="0" xfId="0" applyFont="1" applyFill="1" applyAlignment="1">
      <alignment/>
    </xf>
    <xf numFmtId="176" fontId="9" fillId="2" borderId="0" xfId="0" applyNumberFormat="1" applyFont="1" applyFill="1" applyBorder="1" applyAlignment="1">
      <alignment horizontal="right"/>
    </xf>
    <xf numFmtId="169" fontId="9" fillId="2" borderId="3" xfId="0" applyNumberFormat="1" applyFont="1" applyFill="1" applyBorder="1" applyAlignment="1">
      <alignment horizontal="right"/>
    </xf>
    <xf numFmtId="0" fontId="9" fillId="2" borderId="0" xfId="0" applyFont="1" applyFill="1" applyBorder="1" applyAlignment="1">
      <alignment/>
    </xf>
    <xf numFmtId="176" fontId="9" fillId="2" borderId="0" xfId="0" applyNumberFormat="1" applyFont="1" applyFill="1" applyAlignment="1">
      <alignment horizontal="right"/>
    </xf>
    <xf numFmtId="169" fontId="9" fillId="2" borderId="5" xfId="0" applyNumberFormat="1" applyFont="1" applyFill="1" applyBorder="1" applyAlignment="1">
      <alignment horizontal="right"/>
    </xf>
    <xf numFmtId="0" fontId="11" fillId="2" borderId="0" xfId="0" applyFont="1" applyFill="1" applyAlignment="1">
      <alignment horizontal="right"/>
    </xf>
    <xf numFmtId="0" fontId="9" fillId="2" borderId="0" xfId="0" applyFont="1" applyFill="1" applyAlignment="1">
      <alignment wrapText="1"/>
    </xf>
    <xf numFmtId="177" fontId="9" fillId="2" borderId="6" xfId="0" applyNumberFormat="1" applyFont="1" applyFill="1" applyBorder="1" applyAlignment="1">
      <alignment horizontal="right"/>
    </xf>
    <xf numFmtId="177" fontId="9" fillId="2" borderId="0" xfId="0" applyNumberFormat="1" applyFont="1" applyFill="1" applyBorder="1" applyAlignment="1">
      <alignment horizontal="right"/>
    </xf>
    <xf numFmtId="177" fontId="11" fillId="2" borderId="0" xfId="0" applyNumberFormat="1" applyFont="1" applyFill="1" applyAlignment="1">
      <alignment horizontal="right"/>
    </xf>
    <xf numFmtId="177" fontId="9" fillId="2" borderId="0" xfId="0" applyNumberFormat="1" applyFont="1" applyFill="1" applyAlignment="1">
      <alignment horizontal="right"/>
    </xf>
    <xf numFmtId="169" fontId="9" fillId="2" borderId="7" xfId="0" applyNumberFormat="1" applyFont="1" applyFill="1" applyBorder="1" applyAlignment="1">
      <alignment horizontal="right"/>
    </xf>
    <xf numFmtId="169" fontId="9" fillId="2" borderId="6" xfId="0" applyNumberFormat="1" applyFont="1" applyFill="1" applyBorder="1" applyAlignment="1">
      <alignment horizontal="right"/>
    </xf>
    <xf numFmtId="0" fontId="11" fillId="2" borderId="0" xfId="0" applyFont="1" applyFill="1" applyAlignment="1">
      <alignment horizontal="left" wrapText="1"/>
    </xf>
    <xf numFmtId="0" fontId="9" fillId="2" borderId="0" xfId="0" applyFont="1" applyFill="1" applyAlignment="1">
      <alignment wrapText="1"/>
    </xf>
    <xf numFmtId="14" fontId="19" fillId="2" borderId="0" xfId="0" applyNumberFormat="1" applyFont="1" applyFill="1" applyAlignment="1" quotePrefix="1">
      <alignment horizontal="center" wrapText="1"/>
    </xf>
    <xf numFmtId="169" fontId="9" fillId="2" borderId="0" xfId="0" applyNumberFormat="1" applyFont="1" applyFill="1" applyAlignment="1">
      <alignment/>
    </xf>
    <xf numFmtId="0" fontId="9" fillId="2" borderId="0" xfId="0" applyFont="1" applyFill="1" applyAlignment="1">
      <alignment horizontal="left" wrapText="1"/>
    </xf>
    <xf numFmtId="169" fontId="9" fillId="2" borderId="0" xfId="0" applyNumberFormat="1" applyFont="1" applyFill="1" applyBorder="1" applyAlignment="1">
      <alignment/>
    </xf>
    <xf numFmtId="0" fontId="11" fillId="2" borderId="0" xfId="0" applyFont="1" applyFill="1" applyAlignment="1">
      <alignment horizontal="left" wrapText="1"/>
    </xf>
    <xf numFmtId="0" fontId="13" fillId="2" borderId="0" xfId="0" applyFont="1" applyFill="1" applyAlignment="1">
      <alignment horizontal="center" vertical="center" wrapText="1"/>
    </xf>
    <xf numFmtId="0" fontId="19" fillId="2" borderId="0" xfId="0" applyFont="1" applyFill="1" applyAlignment="1">
      <alignment horizontal="center" vertical="center" wrapText="1"/>
    </xf>
    <xf numFmtId="0" fontId="9" fillId="2" borderId="0" xfId="0" applyFont="1" applyFill="1" applyAlignment="1" quotePrefix="1">
      <alignment/>
    </xf>
    <xf numFmtId="37" fontId="9" fillId="2" borderId="0" xfId="0" applyNumberFormat="1" applyFont="1" applyFill="1" applyAlignment="1">
      <alignment horizontal="center"/>
    </xf>
    <xf numFmtId="37" fontId="9" fillId="2" borderId="0" xfId="0" applyNumberFormat="1" applyFont="1" applyFill="1" applyBorder="1" applyAlignment="1">
      <alignment horizontal="center"/>
    </xf>
    <xf numFmtId="3" fontId="9" fillId="2" borderId="0" xfId="0" applyNumberFormat="1" applyFont="1" applyFill="1" applyAlignment="1">
      <alignment horizontal="center"/>
    </xf>
    <xf numFmtId="169" fontId="9" fillId="2" borderId="0" xfId="0" applyNumberFormat="1" applyFont="1" applyFill="1" applyAlignment="1">
      <alignment/>
    </xf>
    <xf numFmtId="0" fontId="19" fillId="2" borderId="0" xfId="0" applyFont="1" applyFill="1" applyAlignment="1">
      <alignment horizontal="center" vertical="center"/>
    </xf>
    <xf numFmtId="0" fontId="9" fillId="2" borderId="0" xfId="0" applyFont="1" applyFill="1" applyAlignment="1">
      <alignment horizontal="center" vertical="center" wrapText="1"/>
    </xf>
    <xf numFmtId="0" fontId="11" fillId="2" borderId="0" xfId="0" applyFont="1" applyFill="1" applyAlignment="1">
      <alignment horizontal="left" vertical="center"/>
    </xf>
    <xf numFmtId="3" fontId="9" fillId="2" borderId="0" xfId="0" applyNumberFormat="1" applyFont="1" applyFill="1" applyAlignment="1">
      <alignment horizontal="right"/>
    </xf>
    <xf numFmtId="3" fontId="13" fillId="2" borderId="0" xfId="0" applyNumberFormat="1" applyFont="1" applyFill="1" applyAlignment="1">
      <alignment horizontal="center"/>
    </xf>
    <xf numFmtId="3" fontId="13" fillId="2" borderId="0" xfId="0" applyNumberFormat="1" applyFont="1" applyFill="1" applyAlignment="1">
      <alignment horizontal="right"/>
    </xf>
    <xf numFmtId="0" fontId="9" fillId="2" borderId="0" xfId="0" applyFont="1" applyFill="1" applyAlignment="1">
      <alignment horizontal="left"/>
    </xf>
    <xf numFmtId="0" fontId="11" fillId="2" borderId="0" xfId="0" applyFont="1" applyFill="1" applyAlignment="1">
      <alignment horizontal="left" vertical="center" wrapText="1"/>
    </xf>
    <xf numFmtId="169" fontId="9" fillId="2" borderId="0" xfId="0" applyNumberFormat="1" applyFont="1" applyFill="1" applyAlignment="1">
      <alignment horizontal="center"/>
    </xf>
    <xf numFmtId="0" fontId="13" fillId="2" borderId="0" xfId="0" applyFont="1" applyFill="1" applyAlignment="1">
      <alignment horizontal="left" vertical="center"/>
    </xf>
    <xf numFmtId="0" fontId="9" fillId="2" borderId="0" xfId="0" applyFont="1" applyFill="1" applyAlignment="1">
      <alignment horizontal="left" wrapText="1"/>
    </xf>
    <xf numFmtId="169" fontId="9" fillId="2" borderId="0" xfId="0" applyNumberFormat="1" applyFont="1" applyFill="1" applyBorder="1" applyAlignment="1">
      <alignment horizontal="center"/>
    </xf>
    <xf numFmtId="0" fontId="9" fillId="2" borderId="0" xfId="0" applyFont="1" applyFill="1" applyAlignment="1">
      <alignment horizontal="left" vertical="center" wrapText="1"/>
    </xf>
    <xf numFmtId="0" fontId="11" fillId="2" borderId="0" xfId="0" applyFont="1" applyFill="1" applyAlignment="1">
      <alignment horizontal="left" vertical="center" wrapText="1"/>
    </xf>
    <xf numFmtId="0" fontId="9"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169" fontId="9" fillId="2" borderId="0" xfId="0" applyNumberFormat="1" applyFont="1" applyFill="1" applyBorder="1" applyAlignment="1">
      <alignment horizontal="right" vertical="center"/>
    </xf>
    <xf numFmtId="169" fontId="9" fillId="2" borderId="0" xfId="0" applyNumberFormat="1" applyFont="1" applyFill="1" applyAlignment="1">
      <alignment vertical="center"/>
    </xf>
    <xf numFmtId="169" fontId="9" fillId="2" borderId="0" xfId="0" applyNumberFormat="1" applyFont="1" applyFill="1" applyBorder="1" applyAlignment="1">
      <alignment vertical="center"/>
    </xf>
    <xf numFmtId="169" fontId="9" fillId="2" borderId="4" xfId="0" applyNumberFormat="1" applyFont="1" applyFill="1" applyBorder="1" applyAlignment="1">
      <alignment horizontal="right" vertical="center"/>
    </xf>
    <xf numFmtId="0" fontId="9" fillId="2" borderId="0" xfId="0" applyFont="1" applyFill="1" applyAlignment="1">
      <alignment horizontal="center" vertical="center"/>
    </xf>
    <xf numFmtId="0" fontId="9" fillId="2" borderId="0" xfId="0" applyFont="1" applyFill="1" applyAlignment="1">
      <alignment horizontal="justify" vertical="center" wrapText="1"/>
    </xf>
    <xf numFmtId="49" fontId="14" fillId="2" borderId="0" xfId="0" applyNumberFormat="1" applyFont="1" applyFill="1" applyAlignment="1">
      <alignment horizontal="left"/>
    </xf>
    <xf numFmtId="0" fontId="19" fillId="2" borderId="0" xfId="0" applyFont="1" applyFill="1" applyAlignment="1">
      <alignment horizontal="center" wrapText="1"/>
    </xf>
    <xf numFmtId="37" fontId="9" fillId="2" borderId="0" xfId="0" applyNumberFormat="1" applyFont="1" applyFill="1" applyAlignment="1">
      <alignment horizontal="right"/>
    </xf>
    <xf numFmtId="37" fontId="9" fillId="2" borderId="6" xfId="0" applyNumberFormat="1" applyFont="1" applyFill="1" applyBorder="1" applyAlignment="1">
      <alignment horizontal="right"/>
    </xf>
    <xf numFmtId="0" fontId="19" fillId="2" borderId="0" xfId="0" applyFont="1" applyFill="1" applyAlignment="1">
      <alignment horizontal="left"/>
    </xf>
    <xf numFmtId="0" fontId="13" fillId="2" borderId="0" xfId="0" applyFont="1" applyFill="1" applyAlignment="1">
      <alignment horizontal="left"/>
    </xf>
    <xf numFmtId="0" fontId="9" fillId="2" borderId="0" xfId="0" applyFont="1" applyFill="1" applyAlignment="1" quotePrefix="1">
      <alignment horizontal="left"/>
    </xf>
    <xf numFmtId="14" fontId="19" fillId="2" borderId="0" xfId="0" applyNumberFormat="1" applyFont="1" applyFill="1" applyAlignment="1">
      <alignment horizontal="center" wrapText="1"/>
    </xf>
    <xf numFmtId="169" fontId="9" fillId="2" borderId="0" xfId="0" applyNumberFormat="1" applyFont="1" applyFill="1" applyAlignment="1">
      <alignment horizontal="left"/>
    </xf>
    <xf numFmtId="169" fontId="9" fillId="2" borderId="0" xfId="0" applyNumberFormat="1" applyFont="1" applyFill="1" applyBorder="1" applyAlignment="1">
      <alignment horizontal="left"/>
    </xf>
    <xf numFmtId="169" fontId="9" fillId="2" borderId="4" xfId="0" applyNumberFormat="1" applyFont="1" applyFill="1" applyBorder="1" applyAlignment="1">
      <alignment horizontal="left"/>
    </xf>
    <xf numFmtId="169" fontId="9" fillId="2" borderId="3" xfId="0" applyNumberFormat="1" applyFont="1" applyFill="1" applyBorder="1" applyAlignment="1">
      <alignment horizontal="left"/>
    </xf>
    <xf numFmtId="169" fontId="9" fillId="2" borderId="6" xfId="0" applyNumberFormat="1" applyFont="1" applyFill="1" applyBorder="1" applyAlignment="1">
      <alignment horizontal="left"/>
    </xf>
    <xf numFmtId="0" fontId="13" fillId="2" borderId="0" xfId="0" applyFont="1" applyFill="1" applyAlignment="1">
      <alignment horizontal="left" wrapText="1"/>
    </xf>
    <xf numFmtId="169" fontId="13" fillId="2" borderId="0" xfId="0" applyNumberFormat="1" applyFont="1" applyFill="1" applyAlignment="1">
      <alignment horizontal="center"/>
    </xf>
    <xf numFmtId="169" fontId="11" fillId="2" borderId="4" xfId="0" applyNumberFormat="1" applyFont="1" applyFill="1" applyBorder="1" applyAlignment="1">
      <alignment horizontal="right"/>
    </xf>
    <xf numFmtId="169" fontId="9" fillId="2" borderId="4" xfId="0" applyNumberFormat="1" applyFont="1" applyFill="1" applyBorder="1" applyAlignment="1">
      <alignment horizontal="center"/>
    </xf>
  </cellXfs>
  <cellStyles count="5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arky [0]_RESULTS" xfId="23"/>
    <cellStyle name="carky_RESULTS" xfId="24"/>
    <cellStyle name="Comma" xfId="25"/>
    <cellStyle name="Comma [0]" xfId="26"/>
    <cellStyle name="Comma [00]" xfId="27"/>
    <cellStyle name="Comma0" xfId="28"/>
    <cellStyle name="Currency" xfId="29"/>
    <cellStyle name="Currency [0]" xfId="30"/>
    <cellStyle name="Currency [00]" xfId="31"/>
    <cellStyle name="Currency0" xfId="32"/>
    <cellStyle name="Date Short" xfId="33"/>
    <cellStyle name="DELTA" xfId="34"/>
    <cellStyle name="Dezimal [0]_BINV" xfId="35"/>
    <cellStyle name="Dezimal_BINV" xfId="36"/>
    <cellStyle name="Enter Currency (0)" xfId="37"/>
    <cellStyle name="Enter Currency (2)" xfId="38"/>
    <cellStyle name="Enter Units (0)" xfId="39"/>
    <cellStyle name="Enter Units (1)" xfId="40"/>
    <cellStyle name="Enter Units (2)" xfId="41"/>
    <cellStyle name="Followed Hyperlink" xfId="42"/>
    <cellStyle name="Header1" xfId="43"/>
    <cellStyle name="Header2" xfId="44"/>
    <cellStyle name="Heading 1" xfId="45"/>
    <cellStyle name="Heading 2" xfId="46"/>
    <cellStyle name="Hyperlink" xfId="47"/>
    <cellStyle name="Link Currency (0)" xfId="48"/>
    <cellStyle name="Link Currency (2)" xfId="49"/>
    <cellStyle name="Link Units (0)" xfId="50"/>
    <cellStyle name="Link Units (1)" xfId="51"/>
    <cellStyle name="Link Units (2)" xfId="52"/>
    <cellStyle name="meny_RESULTS" xfId="53"/>
    <cellStyle name="normalni_RESULTS" xfId="54"/>
    <cellStyle name="Percent" xfId="55"/>
    <cellStyle name="Percent [0]" xfId="56"/>
    <cellStyle name="Percent [00]" xfId="57"/>
    <cellStyle name="PrePop Currency (0)" xfId="58"/>
    <cellStyle name="PrePop Currency (2)" xfId="59"/>
    <cellStyle name="PrePop Units (0)" xfId="60"/>
    <cellStyle name="PrePop Units (1)" xfId="61"/>
    <cellStyle name="PrePop Units (2)" xfId="62"/>
    <cellStyle name="Standard_BINV" xfId="63"/>
    <cellStyle name="Text Indent A" xfId="64"/>
    <cellStyle name="Text Indent B" xfId="65"/>
    <cellStyle name="Text Indent C" xfId="66"/>
    <cellStyle name="Total" xfId="67"/>
    <cellStyle name="Wahrung [0]_BINV" xfId="68"/>
    <cellStyle name="Wahrung_BINV"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xdr:row>
      <xdr:rowOff>57150</xdr:rowOff>
    </xdr:from>
    <xdr:to>
      <xdr:col>6</xdr:col>
      <xdr:colOff>238125</xdr:colOff>
      <xdr:row>19</xdr:row>
      <xdr:rowOff>57150</xdr:rowOff>
    </xdr:to>
    <xdr:pic>
      <xdr:nvPicPr>
        <xdr:cNvPr id="1" name="Picture 2"/>
        <xdr:cNvPicPr preferRelativeResize="1">
          <a:picLocks noChangeAspect="1"/>
        </xdr:cNvPicPr>
      </xdr:nvPicPr>
      <xdr:blipFill>
        <a:blip r:embed="rId1"/>
        <a:stretch>
          <a:fillRect/>
        </a:stretch>
      </xdr:blipFill>
      <xdr:spPr>
        <a:xfrm>
          <a:off x="1924050" y="190500"/>
          <a:ext cx="1971675" cy="2400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18</xdr:row>
      <xdr:rowOff>95250</xdr:rowOff>
    </xdr:from>
    <xdr:to>
      <xdr:col>0</xdr:col>
      <xdr:colOff>5229225</xdr:colOff>
      <xdr:row>33</xdr:row>
      <xdr:rowOff>47625</xdr:rowOff>
    </xdr:to>
    <xdr:sp>
      <xdr:nvSpPr>
        <xdr:cNvPr id="1" name="TextBox 1"/>
        <xdr:cNvSpPr txBox="1">
          <a:spLocks noChangeArrowheads="1"/>
        </xdr:cNvSpPr>
      </xdr:nvSpPr>
      <xdr:spPr>
        <a:xfrm>
          <a:off x="47625" y="2695575"/>
          <a:ext cx="5181600" cy="2381250"/>
        </a:xfrm>
        <a:prstGeom prst="rect">
          <a:avLst/>
        </a:prstGeom>
        <a:noFill/>
        <a:ln w="9525" cmpd="sng">
          <a:noFill/>
        </a:ln>
      </xdr:spPr>
      <xdr:txBody>
        <a:bodyPr vertOverflow="clip" wrap="square" anchor="b"/>
        <a:p>
          <a:pPr algn="just">
            <a:defRPr/>
          </a:pPr>
          <a:r>
            <a:rPr lang="en-US" cap="none" sz="1000" b="0" i="0" u="none" baseline="0">
              <a:latin typeface="Arial"/>
              <a:ea typeface="Arial"/>
              <a:cs typeface="Arial"/>
            </a:rPr>
            <a:t>Η Εταιρεία ακολουθώντας την εγκύκλιο 11-2006 του Χρηματιστηρίου Αξιών Κύπρου και την τεχνική εγκύκλιο Αρ.25 του Συνδέσμου Εγκεκριμένων Λογιστών Κύπρου προχώρησε σε παρουσίαση συμπληρωματικών πληροφοριών σε Ευρώ για τις ενοποιημένες οικονομικές καταστάσεις για την περίοδο που έληξε στις 30 Ιουνίου 2007.
Οι συμπληρωματικές πληροφορίες σε Ευρώ οι οποίες παρουσιάζονται για σκοπούς ενημέρωσης ετοιμάστηκαν βάση των συνοπτικών ενοποιημέων  ενδιάμεσων οικονομικών καταστάσεων για την περίοδο που έληξε στις 30 Ιουνίου 2007 οι οποίες παρουσιάζονται σε Λίρες Κύπρου.
Η ισοτιμία που χρησιμοποιήθηκε για μετατροπή των οικονομικών στοιχείων απο Λίρες Κύπρου σε Ευρώ είναι 1</a:t>
          </a:r>
          <a:r>
            <a:rPr lang="en-US" cap="none" sz="1000" b="0" i="0" u="none" baseline="0">
              <a:latin typeface="Arial"/>
              <a:ea typeface="Arial"/>
              <a:cs typeface="Arial"/>
            </a:rPr>
            <a:t>€ = ΛΚ£0,5837.</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tabSelected="1" zoomScaleSheetLayoutView="90" workbookViewId="0" topLeftCell="A1">
      <selection activeCell="L18" sqref="L18"/>
    </sheetView>
  </sheetViews>
  <sheetFormatPr defaultColWidth="9.140625" defaultRowHeight="12.75"/>
  <cols>
    <col min="1" max="16384" width="9.140625" style="3" customWidth="1"/>
  </cols>
  <sheetData>
    <row r="1" spans="3:8" ht="10.5">
      <c r="C1" s="1"/>
      <c r="D1" s="2"/>
      <c r="E1" s="2"/>
      <c r="F1" s="2"/>
      <c r="G1" s="2"/>
      <c r="H1" s="2"/>
    </row>
    <row r="2" spans="3:8" ht="10.5">
      <c r="C2" s="1"/>
      <c r="D2" s="2"/>
      <c r="E2" s="2"/>
      <c r="F2" s="2"/>
      <c r="G2" s="2"/>
      <c r="H2" s="2"/>
    </row>
    <row r="3" spans="3:8" ht="10.5">
      <c r="C3" s="1"/>
      <c r="D3" s="2"/>
      <c r="E3" s="2"/>
      <c r="F3" s="2"/>
      <c r="G3" s="2"/>
      <c r="H3" s="2"/>
    </row>
    <row r="4" spans="3:8" ht="10.5">
      <c r="C4" s="1"/>
      <c r="D4" s="2"/>
      <c r="E4" s="2"/>
      <c r="F4" s="2"/>
      <c r="G4" s="2"/>
      <c r="H4" s="2"/>
    </row>
    <row r="5" spans="3:8" ht="10.5">
      <c r="C5" s="1"/>
      <c r="D5" s="2"/>
      <c r="E5" s="2"/>
      <c r="F5" s="2"/>
      <c r="G5" s="2"/>
      <c r="H5" s="2"/>
    </row>
    <row r="6" spans="3:8" ht="10.5">
      <c r="C6" s="1"/>
      <c r="D6" s="2"/>
      <c r="E6" s="2"/>
      <c r="F6" s="2"/>
      <c r="G6" s="2"/>
      <c r="H6" s="2"/>
    </row>
    <row r="7" spans="3:8" ht="10.5">
      <c r="C7" s="1"/>
      <c r="D7" s="2"/>
      <c r="E7" s="2"/>
      <c r="F7" s="2"/>
      <c r="G7" s="2"/>
      <c r="H7" s="2"/>
    </row>
    <row r="8" spans="3:8" ht="10.5">
      <c r="C8" s="1"/>
      <c r="D8" s="2"/>
      <c r="E8" s="2"/>
      <c r="F8" s="2"/>
      <c r="G8" s="2"/>
      <c r="H8" s="2"/>
    </row>
    <row r="9" spans="3:8" ht="10.5">
      <c r="C9" s="1"/>
      <c r="D9" s="2"/>
      <c r="E9" s="2"/>
      <c r="F9" s="2"/>
      <c r="G9" s="2"/>
      <c r="H9" s="2"/>
    </row>
    <row r="10" spans="3:8" ht="10.5">
      <c r="C10" s="1"/>
      <c r="D10" s="2"/>
      <c r="E10" s="2"/>
      <c r="F10" s="2"/>
      <c r="G10" s="2"/>
      <c r="H10" s="2"/>
    </row>
    <row r="11" spans="3:8" ht="10.5">
      <c r="C11" s="1"/>
      <c r="D11" s="2"/>
      <c r="E11" s="2"/>
      <c r="F11" s="2"/>
      <c r="G11" s="2"/>
      <c r="H11" s="2"/>
    </row>
    <row r="12" spans="3:8" ht="10.5">
      <c r="C12" s="1"/>
      <c r="D12" s="2"/>
      <c r="E12" s="2"/>
      <c r="F12" s="2"/>
      <c r="G12" s="2"/>
      <c r="H12" s="2"/>
    </row>
    <row r="13" spans="3:8" ht="10.5">
      <c r="C13" s="1"/>
      <c r="D13" s="2"/>
      <c r="E13" s="2"/>
      <c r="F13" s="2"/>
      <c r="G13" s="2"/>
      <c r="H13" s="2"/>
    </row>
    <row r="14" spans="3:8" ht="10.5">
      <c r="C14" s="1"/>
      <c r="D14" s="2"/>
      <c r="E14" s="2"/>
      <c r="F14" s="2"/>
      <c r="G14" s="2"/>
      <c r="H14" s="2"/>
    </row>
    <row r="15" spans="3:8" ht="10.5">
      <c r="C15" s="1"/>
      <c r="D15" s="2"/>
      <c r="E15" s="2"/>
      <c r="F15" s="2"/>
      <c r="G15" s="2"/>
      <c r="H15" s="2"/>
    </row>
    <row r="16" spans="3:8" ht="10.5">
      <c r="C16" s="1"/>
      <c r="D16" s="2"/>
      <c r="E16" s="2"/>
      <c r="F16" s="2"/>
      <c r="G16" s="2"/>
      <c r="H16" s="2"/>
    </row>
    <row r="17" spans="3:8" ht="10.5">
      <c r="C17" s="1"/>
      <c r="D17" s="2"/>
      <c r="E17" s="2"/>
      <c r="F17" s="2"/>
      <c r="G17" s="2"/>
      <c r="H17" s="2"/>
    </row>
    <row r="18" spans="3:8" ht="10.5">
      <c r="C18" s="1"/>
      <c r="D18" s="2"/>
      <c r="E18" s="2"/>
      <c r="F18" s="2"/>
      <c r="G18" s="2"/>
      <c r="H18" s="2"/>
    </row>
    <row r="19" spans="3:8" ht="10.5">
      <c r="C19" s="1"/>
      <c r="D19" s="2"/>
      <c r="E19" s="2"/>
      <c r="F19" s="2"/>
      <c r="G19" s="2"/>
      <c r="H19" s="2"/>
    </row>
    <row r="20" spans="3:8" ht="10.5">
      <c r="C20" s="1"/>
      <c r="D20" s="2"/>
      <c r="E20" s="2"/>
      <c r="F20" s="2"/>
      <c r="G20" s="2"/>
      <c r="H20" s="2"/>
    </row>
    <row r="21" spans="3:8" ht="10.5">
      <c r="C21" s="1"/>
      <c r="D21" s="2"/>
      <c r="E21" s="2"/>
      <c r="F21" s="2"/>
      <c r="G21" s="2"/>
      <c r="H21" s="2"/>
    </row>
    <row r="22" spans="3:8" ht="10.5">
      <c r="C22" s="1"/>
      <c r="D22" s="2"/>
      <c r="E22" s="2"/>
      <c r="F22" s="2"/>
      <c r="G22" s="2"/>
      <c r="H22" s="2"/>
    </row>
    <row r="23" spans="1:10" ht="10.5">
      <c r="A23" s="4"/>
      <c r="B23" s="4"/>
      <c r="C23" s="4"/>
      <c r="D23" s="4"/>
      <c r="E23" s="4"/>
      <c r="F23" s="4"/>
      <c r="G23" s="4"/>
      <c r="H23" s="4"/>
      <c r="I23" s="4"/>
      <c r="J23" s="4"/>
    </row>
    <row r="24" spans="1:10" ht="10.5">
      <c r="A24" s="4"/>
      <c r="B24" s="4"/>
      <c r="C24" s="4"/>
      <c r="D24" s="4"/>
      <c r="E24" s="4"/>
      <c r="F24" s="4"/>
      <c r="G24" s="4"/>
      <c r="H24" s="4"/>
      <c r="I24" s="4"/>
      <c r="J24" s="4"/>
    </row>
    <row r="25" spans="1:9" ht="10.5">
      <c r="A25" s="5" t="s">
        <v>93</v>
      </c>
      <c r="B25" s="5"/>
      <c r="C25" s="5"/>
      <c r="D25" s="5"/>
      <c r="E25" s="5"/>
      <c r="F25" s="5"/>
      <c r="G25" s="5"/>
      <c r="H25" s="5"/>
      <c r="I25" s="5"/>
    </row>
    <row r="26" spans="3:8" ht="10.5">
      <c r="C26" s="1"/>
      <c r="D26" s="2"/>
      <c r="E26" s="2"/>
      <c r="F26" s="2"/>
      <c r="G26" s="2"/>
      <c r="H26" s="2"/>
    </row>
    <row r="27" spans="1:10" ht="10.5">
      <c r="A27" s="6" t="s">
        <v>64</v>
      </c>
      <c r="B27" s="6"/>
      <c r="C27" s="6"/>
      <c r="D27" s="6"/>
      <c r="E27" s="6"/>
      <c r="F27" s="6"/>
      <c r="G27" s="6"/>
      <c r="H27" s="6"/>
      <c r="I27" s="6"/>
      <c r="J27" s="7"/>
    </row>
    <row r="28" spans="1:10" ht="10.5">
      <c r="A28" s="7"/>
      <c r="B28" s="8"/>
      <c r="C28" s="9"/>
      <c r="D28" s="10"/>
      <c r="E28" s="10"/>
      <c r="F28" s="10"/>
      <c r="G28" s="10"/>
      <c r="H28" s="10"/>
      <c r="I28" s="8"/>
      <c r="J28" s="8"/>
    </row>
    <row r="29" spans="1:10" ht="10.5">
      <c r="A29" s="6" t="s">
        <v>0</v>
      </c>
      <c r="B29" s="6"/>
      <c r="C29" s="6"/>
      <c r="D29" s="6"/>
      <c r="E29" s="6"/>
      <c r="F29" s="6"/>
      <c r="G29" s="6"/>
      <c r="H29" s="6"/>
      <c r="I29" s="6"/>
      <c r="J29" s="7"/>
    </row>
    <row r="30" spans="1:10" ht="10.5">
      <c r="A30" s="7"/>
      <c r="B30" s="8"/>
      <c r="C30" s="9"/>
      <c r="D30" s="10"/>
      <c r="E30" s="10"/>
      <c r="F30" s="10"/>
      <c r="G30" s="10"/>
      <c r="H30" s="10"/>
      <c r="I30" s="8"/>
      <c r="J30" s="8"/>
    </row>
    <row r="31" spans="1:10" ht="10.5">
      <c r="A31" s="6" t="s">
        <v>127</v>
      </c>
      <c r="B31" s="6"/>
      <c r="C31" s="6"/>
      <c r="D31" s="6"/>
      <c r="E31" s="6"/>
      <c r="F31" s="6"/>
      <c r="G31" s="6"/>
      <c r="H31" s="6"/>
      <c r="I31" s="6"/>
      <c r="J31" s="7"/>
    </row>
    <row r="32" spans="1:8" ht="10.5">
      <c r="A32" s="11"/>
      <c r="C32" s="1"/>
      <c r="D32" s="2"/>
      <c r="E32" s="2"/>
      <c r="F32" s="2"/>
      <c r="G32" s="2"/>
      <c r="H32" s="2"/>
    </row>
    <row r="33" spans="3:8" ht="10.5">
      <c r="C33" s="1"/>
      <c r="D33" s="2"/>
      <c r="E33" s="2"/>
      <c r="F33" s="2"/>
      <c r="G33" s="2"/>
      <c r="H33" s="2"/>
    </row>
    <row r="34" spans="3:8" ht="10.5">
      <c r="C34" s="1"/>
      <c r="D34" s="2"/>
      <c r="E34" s="2"/>
      <c r="F34" s="2"/>
      <c r="G34" s="2"/>
      <c r="H34" s="2"/>
    </row>
    <row r="35" spans="3:8" ht="10.5">
      <c r="C35" s="1"/>
      <c r="D35" s="2"/>
      <c r="E35" s="2"/>
      <c r="F35" s="2"/>
      <c r="G35" s="2"/>
      <c r="H35" s="2"/>
    </row>
    <row r="36" spans="3:8" ht="10.5">
      <c r="C36" s="1"/>
      <c r="D36" s="2"/>
      <c r="E36" s="2"/>
      <c r="F36" s="2"/>
      <c r="G36" s="2"/>
      <c r="H36" s="2"/>
    </row>
  </sheetData>
  <mergeCells count="4">
    <mergeCell ref="A27:I27"/>
    <mergeCell ref="A29:I29"/>
    <mergeCell ref="A31:I31"/>
    <mergeCell ref="A25:I25"/>
  </mergeCells>
  <printOptions/>
  <pageMargins left="0.75" right="0.75" top="0.52"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B17"/>
  <sheetViews>
    <sheetView workbookViewId="0" topLeftCell="A1">
      <selection activeCell="G26" sqref="G26"/>
    </sheetView>
  </sheetViews>
  <sheetFormatPr defaultColWidth="9.140625" defaultRowHeight="12.75"/>
  <cols>
    <col min="1" max="1" width="79.00390625" style="3" customWidth="1"/>
    <col min="2" max="16384" width="9.140625" style="3" customWidth="1"/>
  </cols>
  <sheetData>
    <row r="2" ht="10.5">
      <c r="A2" s="13" t="s">
        <v>149</v>
      </c>
    </row>
    <row r="3" ht="10.5">
      <c r="A3" s="14"/>
    </row>
    <row r="4" ht="10.5">
      <c r="A4" s="13" t="s">
        <v>146</v>
      </c>
    </row>
    <row r="5" ht="10.5">
      <c r="A5" s="14"/>
    </row>
    <row r="6" ht="10.5">
      <c r="A6" s="13" t="s">
        <v>147</v>
      </c>
    </row>
    <row r="9" spans="1:2" ht="10.5">
      <c r="A9" s="13" t="s">
        <v>148</v>
      </c>
      <c r="B9" s="13" t="s">
        <v>151</v>
      </c>
    </row>
    <row r="11" spans="1:2" ht="10.5">
      <c r="A11" s="18" t="s">
        <v>152</v>
      </c>
      <c r="B11" s="3">
        <v>9</v>
      </c>
    </row>
    <row r="13" spans="1:2" ht="10.5">
      <c r="A13" s="18" t="s">
        <v>153</v>
      </c>
      <c r="B13" s="3">
        <v>9</v>
      </c>
    </row>
    <row r="15" spans="1:2" ht="10.5">
      <c r="A15" s="3" t="s">
        <v>154</v>
      </c>
      <c r="B15" s="3">
        <v>10</v>
      </c>
    </row>
    <row r="17" spans="1:2" ht="10.5">
      <c r="A17" s="18" t="s">
        <v>155</v>
      </c>
      <c r="B17" s="3">
        <v>11</v>
      </c>
    </row>
  </sheetData>
  <printOptions horizontalCentered="1"/>
  <pageMargins left="0.35433070866141736" right="0.35433070866141736" top="0.984251968503937" bottom="0.984251968503937" header="0.5118110236220472" footer="0.5118110236220472"/>
  <pageSetup fitToHeight="1" fitToWidth="1" horizontalDpi="600" verticalDpi="600" orientation="portrait" paperSize="9" r:id="rId2"/>
  <headerFooter alignWithMargins="0">
    <oddHeader>&amp;R8</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AA56"/>
  <sheetViews>
    <sheetView zoomScale="90" zoomScaleNormal="90" zoomScaleSheetLayoutView="90" workbookViewId="0" topLeftCell="A1">
      <selection activeCell="AB17" sqref="AB17"/>
    </sheetView>
  </sheetViews>
  <sheetFormatPr defaultColWidth="9.140625" defaultRowHeight="12.75"/>
  <cols>
    <col min="1" max="2" width="9.421875" style="3" customWidth="1"/>
    <col min="3" max="3" width="9.7109375" style="3" customWidth="1"/>
    <col min="4" max="4" width="9.421875" style="3" customWidth="1"/>
    <col min="5" max="5" width="9.140625" style="3" customWidth="1"/>
    <col min="6" max="6" width="5.57421875" style="3" bestFit="1" customWidth="1"/>
    <col min="7" max="7" width="10.7109375" style="3" hidden="1" customWidth="1"/>
    <col min="8" max="8" width="1.8515625" style="3" hidden="1" customWidth="1"/>
    <col min="9" max="9" width="10.7109375" style="3" hidden="1" customWidth="1"/>
    <col min="10" max="10" width="1.8515625" style="3" hidden="1" customWidth="1"/>
    <col min="11" max="11" width="10.421875" style="3" hidden="1" customWidth="1"/>
    <col min="12" max="12" width="1.7109375" style="3" hidden="1" customWidth="1"/>
    <col min="13" max="13" width="10.421875" style="3" hidden="1" customWidth="1"/>
    <col min="14" max="14" width="1.7109375" style="3" hidden="1" customWidth="1"/>
    <col min="15" max="15" width="10.421875" style="3" hidden="1" customWidth="1"/>
    <col min="16" max="16" width="0" style="3" hidden="1" customWidth="1"/>
    <col min="17" max="17" width="12.140625" style="3" customWidth="1"/>
    <col min="18" max="18" width="2.8515625" style="3" customWidth="1"/>
    <col min="19" max="19" width="12.8515625" style="3" customWidth="1"/>
    <col min="20" max="20" width="3.00390625" style="3" customWidth="1"/>
    <col min="21" max="21" width="12.57421875" style="3" customWidth="1"/>
    <col min="22" max="22" width="3.140625" style="3" customWidth="1"/>
    <col min="23" max="23" width="13.140625" style="3" customWidth="1"/>
    <col min="24" max="24" width="2.7109375" style="3" customWidth="1"/>
    <col min="25" max="25" width="12.421875" style="3" customWidth="1"/>
    <col min="26" max="16384" width="9.140625" style="3" customWidth="1"/>
  </cols>
  <sheetData>
    <row r="2" spans="1:27" ht="10.5">
      <c r="A2" s="12" t="s">
        <v>93</v>
      </c>
      <c r="B2" s="12"/>
      <c r="C2" s="12"/>
      <c r="D2" s="12"/>
      <c r="E2" s="12"/>
      <c r="F2" s="12"/>
      <c r="G2" s="12"/>
      <c r="H2" s="12"/>
      <c r="I2" s="12"/>
      <c r="J2" s="12"/>
      <c r="K2" s="2"/>
      <c r="L2" s="12"/>
      <c r="M2" s="12"/>
      <c r="N2" s="2"/>
      <c r="O2" s="2"/>
      <c r="P2" s="2"/>
      <c r="Q2" s="12"/>
      <c r="R2" s="12"/>
      <c r="S2" s="12"/>
      <c r="T2" s="12"/>
      <c r="U2" s="2"/>
      <c r="V2" s="12"/>
      <c r="W2" s="12"/>
      <c r="X2" s="2"/>
      <c r="Y2" s="2"/>
      <c r="AA2" s="3">
        <v>0.5837</v>
      </c>
    </row>
    <row r="3" spans="1:25" ht="10.5">
      <c r="A3" s="14"/>
      <c r="B3" s="14"/>
      <c r="C3" s="14"/>
      <c r="D3" s="14"/>
      <c r="F3" s="1"/>
      <c r="G3" s="2"/>
      <c r="H3" s="2"/>
      <c r="I3" s="2"/>
      <c r="J3" s="2"/>
      <c r="K3" s="2"/>
      <c r="L3" s="2"/>
      <c r="M3" s="2"/>
      <c r="N3" s="2"/>
      <c r="O3" s="2"/>
      <c r="P3" s="2"/>
      <c r="Q3" s="2"/>
      <c r="R3" s="2"/>
      <c r="S3" s="2"/>
      <c r="T3" s="2"/>
      <c r="U3" s="2"/>
      <c r="V3" s="2"/>
      <c r="W3" s="2"/>
      <c r="X3" s="2"/>
      <c r="Y3" s="2"/>
    </row>
    <row r="4" spans="1:25" ht="10.5">
      <c r="A4" s="11" t="s">
        <v>95</v>
      </c>
      <c r="B4" s="14"/>
      <c r="C4" s="14"/>
      <c r="D4" s="14"/>
      <c r="F4" s="1"/>
      <c r="G4" s="2"/>
      <c r="H4" s="2"/>
      <c r="I4" s="2"/>
      <c r="J4" s="2"/>
      <c r="K4" s="2"/>
      <c r="L4" s="2"/>
      <c r="M4" s="2"/>
      <c r="N4" s="2"/>
      <c r="O4" s="2"/>
      <c r="P4" s="2"/>
      <c r="Q4" s="2"/>
      <c r="R4" s="2"/>
      <c r="S4" s="2"/>
      <c r="T4" s="2"/>
      <c r="U4" s="2"/>
      <c r="V4" s="2"/>
      <c r="W4" s="2"/>
      <c r="X4" s="2"/>
      <c r="Y4" s="2"/>
    </row>
    <row r="5" spans="1:25" ht="10.5">
      <c r="A5" s="14" t="s">
        <v>128</v>
      </c>
      <c r="B5" s="14"/>
      <c r="C5" s="14"/>
      <c r="D5" s="14"/>
      <c r="F5" s="1"/>
      <c r="G5" s="2"/>
      <c r="H5" s="2"/>
      <c r="I5" s="2"/>
      <c r="J5" s="2"/>
      <c r="K5" s="2"/>
      <c r="L5" s="2"/>
      <c r="M5" s="2"/>
      <c r="N5" s="2"/>
      <c r="O5" s="2"/>
      <c r="P5" s="2"/>
      <c r="Q5" s="2"/>
      <c r="R5" s="2"/>
      <c r="S5" s="2"/>
      <c r="T5" s="2"/>
      <c r="U5" s="2"/>
      <c r="V5" s="2"/>
      <c r="W5" s="2"/>
      <c r="X5" s="2"/>
      <c r="Y5" s="2"/>
    </row>
    <row r="6" spans="1:25" ht="15" customHeight="1">
      <c r="A6" s="14"/>
      <c r="B6" s="14"/>
      <c r="C6" s="14"/>
      <c r="D6" s="14"/>
      <c r="F6" s="1"/>
      <c r="G6" s="2"/>
      <c r="H6" s="2"/>
      <c r="I6" s="2"/>
      <c r="J6" s="2"/>
      <c r="K6" s="2"/>
      <c r="L6" s="2"/>
      <c r="M6" s="2"/>
      <c r="N6" s="2"/>
      <c r="O6" s="2"/>
      <c r="P6" s="2"/>
      <c r="Q6" s="2"/>
      <c r="R6" s="2"/>
      <c r="S6" s="2"/>
      <c r="T6" s="2"/>
      <c r="U6" s="2"/>
      <c r="V6" s="2"/>
      <c r="W6" s="2"/>
      <c r="X6" s="2"/>
      <c r="Y6" s="2"/>
    </row>
    <row r="7" spans="1:25" ht="21">
      <c r="A7" s="14"/>
      <c r="B7" s="14"/>
      <c r="C7" s="14"/>
      <c r="D7" s="14"/>
      <c r="F7" s="33"/>
      <c r="G7" s="33" t="s">
        <v>142</v>
      </c>
      <c r="H7" s="33"/>
      <c r="I7" s="33"/>
      <c r="J7" s="33"/>
      <c r="K7" s="34" t="s">
        <v>68</v>
      </c>
      <c r="L7" s="33"/>
      <c r="M7" s="33"/>
      <c r="O7" s="34" t="s">
        <v>68</v>
      </c>
      <c r="P7" s="35"/>
      <c r="Q7" s="33" t="s">
        <v>142</v>
      </c>
      <c r="R7" s="33"/>
      <c r="S7" s="33"/>
      <c r="T7" s="33"/>
      <c r="U7" s="34" t="s">
        <v>68</v>
      </c>
      <c r="V7" s="33"/>
      <c r="W7" s="33"/>
      <c r="Y7" s="34" t="s">
        <v>68</v>
      </c>
    </row>
    <row r="8" spans="6:25" ht="10.5">
      <c r="F8" s="36" t="s">
        <v>4</v>
      </c>
      <c r="G8" s="37">
        <v>39263</v>
      </c>
      <c r="H8" s="37"/>
      <c r="I8" s="37">
        <v>38898</v>
      </c>
      <c r="J8" s="37"/>
      <c r="K8" s="37">
        <v>39082</v>
      </c>
      <c r="L8" s="33"/>
      <c r="M8" s="37">
        <v>38533</v>
      </c>
      <c r="N8" s="33"/>
      <c r="O8" s="37">
        <v>38717</v>
      </c>
      <c r="P8" s="13"/>
      <c r="Q8" s="37">
        <v>39263</v>
      </c>
      <c r="R8" s="37"/>
      <c r="S8" s="37">
        <v>38898</v>
      </c>
      <c r="T8" s="37"/>
      <c r="U8" s="37">
        <v>39082</v>
      </c>
      <c r="V8" s="33"/>
      <c r="W8" s="37">
        <v>38533</v>
      </c>
      <c r="X8" s="33"/>
      <c r="Y8" s="37">
        <v>38717</v>
      </c>
    </row>
    <row r="9" spans="6:25" ht="10.5">
      <c r="F9" s="33" t="s">
        <v>7</v>
      </c>
      <c r="G9" s="33" t="s">
        <v>5</v>
      </c>
      <c r="H9" s="33"/>
      <c r="I9" s="33" t="s">
        <v>5</v>
      </c>
      <c r="J9" s="33"/>
      <c r="K9" s="33" t="s">
        <v>6</v>
      </c>
      <c r="L9" s="33"/>
      <c r="M9" s="33" t="s">
        <v>5</v>
      </c>
      <c r="N9" s="33"/>
      <c r="O9" s="33" t="s">
        <v>6</v>
      </c>
      <c r="P9" s="13"/>
      <c r="Q9" s="1" t="s">
        <v>145</v>
      </c>
      <c r="R9" s="33"/>
      <c r="S9" s="1" t="s">
        <v>145</v>
      </c>
      <c r="T9" s="33"/>
      <c r="U9" s="1" t="s">
        <v>145</v>
      </c>
      <c r="V9" s="33"/>
      <c r="W9" s="1" t="s">
        <v>145</v>
      </c>
      <c r="X9" s="33"/>
      <c r="Y9" s="1" t="s">
        <v>145</v>
      </c>
    </row>
    <row r="10" spans="1:25" ht="10.5">
      <c r="A10" s="8"/>
      <c r="B10" s="8"/>
      <c r="C10" s="8"/>
      <c r="D10" s="8"/>
      <c r="F10" s="9"/>
      <c r="G10" s="1"/>
      <c r="H10" s="1"/>
      <c r="I10" s="1"/>
      <c r="J10" s="1"/>
      <c r="K10" s="9"/>
      <c r="L10" s="33"/>
      <c r="M10" s="9"/>
      <c r="N10" s="9"/>
      <c r="O10" s="9"/>
      <c r="P10" s="1"/>
      <c r="Q10" s="1"/>
      <c r="R10" s="1"/>
      <c r="S10" s="1"/>
      <c r="T10" s="1"/>
      <c r="U10" s="9"/>
      <c r="V10" s="33"/>
      <c r="W10" s="9"/>
      <c r="X10" s="9"/>
      <c r="Y10" s="9"/>
    </row>
    <row r="11" spans="1:25" ht="10.5">
      <c r="A11" s="3" t="s">
        <v>86</v>
      </c>
      <c r="F11" s="1" t="s">
        <v>7</v>
      </c>
      <c r="G11" s="38">
        <v>1057942</v>
      </c>
      <c r="H11" s="38"/>
      <c r="I11" s="38">
        <v>1053696</v>
      </c>
      <c r="J11" s="38"/>
      <c r="K11" s="38">
        <v>2108134</v>
      </c>
      <c r="L11" s="39"/>
      <c r="M11" s="38">
        <f>1066748+7479+7287</f>
        <v>1081514</v>
      </c>
      <c r="N11" s="38"/>
      <c r="O11" s="38">
        <v>2254525</v>
      </c>
      <c r="P11" s="2"/>
      <c r="Q11" s="38">
        <f>G11/$AA$2</f>
        <v>1812475.5867740277</v>
      </c>
      <c r="R11" s="38"/>
      <c r="S11" s="38">
        <f>I11/$AA$2</f>
        <v>1805201.3020387185</v>
      </c>
      <c r="T11" s="38"/>
      <c r="U11" s="38">
        <f>K11/$AA$2</f>
        <v>3611673.805036834</v>
      </c>
      <c r="V11" s="39"/>
      <c r="W11" s="38">
        <f>M11/$AA$2</f>
        <v>1852859.345554223</v>
      </c>
      <c r="X11" s="38"/>
      <c r="Y11" s="38">
        <f>O11/$AA$2</f>
        <v>3862472.1603563474</v>
      </c>
    </row>
    <row r="12" spans="1:25" ht="10.5">
      <c r="A12" s="3" t="s">
        <v>16</v>
      </c>
      <c r="F12" s="1" t="s">
        <v>7</v>
      </c>
      <c r="G12" s="40">
        <v>-891682</v>
      </c>
      <c r="H12" s="41"/>
      <c r="I12" s="40">
        <v>-865416</v>
      </c>
      <c r="J12" s="41"/>
      <c r="K12" s="40">
        <v>-1759124</v>
      </c>
      <c r="L12" s="39"/>
      <c r="M12" s="40">
        <f>-11913-782579-554057+378232</f>
        <v>-970317</v>
      </c>
      <c r="N12" s="41"/>
      <c r="O12" s="40">
        <v>-1913525</v>
      </c>
      <c r="P12" s="42"/>
      <c r="Q12" s="40">
        <f>G12/$AA$2</f>
        <v>-1527637.4850094228</v>
      </c>
      <c r="R12" s="40"/>
      <c r="S12" s="40">
        <f>I12/$AA$2</f>
        <v>-1482638.3416138426</v>
      </c>
      <c r="T12" s="40"/>
      <c r="U12" s="40">
        <f>K12/$AA$2</f>
        <v>-3013746.787733425</v>
      </c>
      <c r="V12" s="110"/>
      <c r="W12" s="40">
        <f>M12/$AA$2</f>
        <v>-1662355.6621552168</v>
      </c>
      <c r="X12" s="40"/>
      <c r="Y12" s="40">
        <f>O12/$AA$2</f>
        <v>-3278267.9458626006</v>
      </c>
    </row>
    <row r="13" spans="6:25" ht="10.5">
      <c r="F13" s="1"/>
      <c r="G13" s="41"/>
      <c r="H13" s="41"/>
      <c r="I13" s="41"/>
      <c r="J13" s="41"/>
      <c r="K13" s="41"/>
      <c r="L13" s="43"/>
      <c r="M13" s="41"/>
      <c r="N13" s="41"/>
      <c r="O13" s="41"/>
      <c r="P13" s="42"/>
      <c r="Q13" s="41"/>
      <c r="R13" s="41"/>
      <c r="S13" s="41"/>
      <c r="T13" s="41"/>
      <c r="U13" s="41"/>
      <c r="V13" s="43"/>
      <c r="W13" s="41"/>
      <c r="X13" s="41"/>
      <c r="Y13" s="41"/>
    </row>
    <row r="14" spans="1:25" ht="10.5">
      <c r="A14" s="3" t="s">
        <v>17</v>
      </c>
      <c r="F14" s="1" t="s">
        <v>7</v>
      </c>
      <c r="G14" s="41">
        <f>SUM(G11:G12)</f>
        <v>166260</v>
      </c>
      <c r="H14" s="41"/>
      <c r="I14" s="41">
        <f>SUM(I11:I12)</f>
        <v>188280</v>
      </c>
      <c r="J14" s="41"/>
      <c r="K14" s="41">
        <f>SUM(K11:K12)</f>
        <v>349010</v>
      </c>
      <c r="L14" s="39"/>
      <c r="M14" s="41">
        <f>SUM(M11:M12)</f>
        <v>111197</v>
      </c>
      <c r="N14" s="38"/>
      <c r="O14" s="41">
        <f>SUM(O11:O12)</f>
        <v>341000</v>
      </c>
      <c r="P14" s="2"/>
      <c r="Q14" s="38">
        <f>G14/$AA$2</f>
        <v>284838.1017646051</v>
      </c>
      <c r="R14" s="38"/>
      <c r="S14" s="38">
        <f>I14/$AA$2</f>
        <v>322562.9604248758</v>
      </c>
      <c r="T14" s="38"/>
      <c r="U14" s="38">
        <f>K14/$AA$2</f>
        <v>597927.0173034093</v>
      </c>
      <c r="V14" s="39"/>
      <c r="W14" s="38">
        <f>M14/$AA$2</f>
        <v>190503.68339900635</v>
      </c>
      <c r="X14" s="38"/>
      <c r="Y14" s="38">
        <f>O14/$AA$2</f>
        <v>584204.2144937468</v>
      </c>
    </row>
    <row r="15" spans="1:25" ht="10.5">
      <c r="A15" s="3" t="s">
        <v>88</v>
      </c>
      <c r="F15" s="1"/>
      <c r="G15" s="38">
        <v>5996</v>
      </c>
      <c r="H15" s="38"/>
      <c r="I15" s="38">
        <f>4596</f>
        <v>4596</v>
      </c>
      <c r="J15" s="38"/>
      <c r="K15" s="38">
        <v>2391</v>
      </c>
      <c r="L15" s="39"/>
      <c r="M15" s="38">
        <f>4596+24199</f>
        <v>28795</v>
      </c>
      <c r="N15" s="38"/>
      <c r="O15" s="38">
        <v>28023</v>
      </c>
      <c r="P15" s="2"/>
      <c r="Q15" s="38">
        <f>G15/$AA$2</f>
        <v>10272.400205585061</v>
      </c>
      <c r="R15" s="38"/>
      <c r="S15" s="38">
        <f>I15/$AA$2</f>
        <v>7873.9078293644</v>
      </c>
      <c r="T15" s="38"/>
      <c r="U15" s="38">
        <f>K15/$AA$2</f>
        <v>4096.282336816858</v>
      </c>
      <c r="V15" s="39"/>
      <c r="W15" s="38">
        <f>M15/$AA$2</f>
        <v>49331.84855233853</v>
      </c>
      <c r="X15" s="38"/>
      <c r="Y15" s="38">
        <f>O15/$AA$2</f>
        <v>48009.25132773685</v>
      </c>
    </row>
    <row r="16" spans="1:25" ht="10.5">
      <c r="A16" s="44" t="s">
        <v>87</v>
      </c>
      <c r="B16" s="44"/>
      <c r="C16" s="44"/>
      <c r="D16" s="44"/>
      <c r="F16" s="1"/>
      <c r="G16" s="38">
        <v>-74348</v>
      </c>
      <c r="H16" s="38"/>
      <c r="I16" s="38">
        <v>-79433</v>
      </c>
      <c r="J16" s="38"/>
      <c r="K16" s="38">
        <v>-152459</v>
      </c>
      <c r="L16" s="39"/>
      <c r="M16" s="41">
        <v>-70363</v>
      </c>
      <c r="N16" s="38"/>
      <c r="O16" s="38">
        <v>-137572</v>
      </c>
      <c r="P16" s="2"/>
      <c r="Q16" s="38">
        <f>G16/$AA$2</f>
        <v>-127373.65084803838</v>
      </c>
      <c r="R16" s="38"/>
      <c r="S16" s="38">
        <f>I16/$AA$2</f>
        <v>-136085.31780023986</v>
      </c>
      <c r="T16" s="38"/>
      <c r="U16" s="38">
        <f>K16/$AA$2</f>
        <v>-261194.10656158987</v>
      </c>
      <c r="V16" s="39"/>
      <c r="W16" s="38">
        <f>M16/$AA$2</f>
        <v>-120546.51362001029</v>
      </c>
      <c r="X16" s="38"/>
      <c r="Y16" s="38">
        <f>O16/$AA$2</f>
        <v>-235689.56655816344</v>
      </c>
    </row>
    <row r="17" spans="1:25" ht="10.5">
      <c r="A17" s="44" t="s">
        <v>89</v>
      </c>
      <c r="B17" s="44"/>
      <c r="C17" s="44"/>
      <c r="D17" s="44"/>
      <c r="F17" s="1" t="s">
        <v>7</v>
      </c>
      <c r="G17" s="40">
        <v>-149993</v>
      </c>
      <c r="H17" s="41"/>
      <c r="I17" s="40">
        <f>-138600-6805</f>
        <v>-145405</v>
      </c>
      <c r="J17" s="41"/>
      <c r="K17" s="40">
        <v>-276699</v>
      </c>
      <c r="L17" s="39"/>
      <c r="M17" s="40">
        <f>-139979</f>
        <v>-139979</v>
      </c>
      <c r="N17" s="38"/>
      <c r="O17" s="40">
        <v>-290273</v>
      </c>
      <c r="P17" s="45"/>
      <c r="Q17" s="40">
        <f>G17/$AA$2</f>
        <v>-256969.3335617612</v>
      </c>
      <c r="R17" s="40"/>
      <c r="S17" s="40">
        <f>I17/$AA$2</f>
        <v>-249109.13140311805</v>
      </c>
      <c r="T17" s="40"/>
      <c r="U17" s="40">
        <f>K17/$AA$2</f>
        <v>-474043.17286277196</v>
      </c>
      <c r="V17" s="110"/>
      <c r="W17" s="40">
        <f>M17/$AA$2</f>
        <v>-239813.26023642282</v>
      </c>
      <c r="X17" s="40"/>
      <c r="Y17" s="40">
        <f>O17/$AA$2</f>
        <v>-497298.26965907146</v>
      </c>
    </row>
    <row r="18" spans="1:25" ht="10.5">
      <c r="A18" s="14" t="s">
        <v>100</v>
      </c>
      <c r="B18" s="14"/>
      <c r="C18" s="14"/>
      <c r="D18" s="14"/>
      <c r="F18" s="1"/>
      <c r="G18" s="41"/>
      <c r="H18" s="41"/>
      <c r="I18" s="41"/>
      <c r="J18" s="41"/>
      <c r="K18" s="41"/>
      <c r="L18" s="39"/>
      <c r="M18" s="41"/>
      <c r="N18" s="38"/>
      <c r="O18" s="41"/>
      <c r="P18" s="45"/>
      <c r="Q18" s="41"/>
      <c r="R18" s="41"/>
      <c r="S18" s="41"/>
      <c r="T18" s="41"/>
      <c r="U18" s="41"/>
      <c r="V18" s="39"/>
      <c r="W18" s="41"/>
      <c r="X18" s="38"/>
      <c r="Y18" s="41"/>
    </row>
    <row r="19" spans="1:25" ht="10.5">
      <c r="A19" s="14" t="s">
        <v>92</v>
      </c>
      <c r="B19" s="14"/>
      <c r="C19" s="14"/>
      <c r="D19" s="14"/>
      <c r="F19" s="1"/>
      <c r="G19" s="40">
        <f>SUM(G14:G17)</f>
        <v>-52085</v>
      </c>
      <c r="H19" s="41"/>
      <c r="I19" s="40">
        <f>SUM(I14:I17)</f>
        <v>-31962</v>
      </c>
      <c r="J19" s="41"/>
      <c r="K19" s="40">
        <f>SUM(K14:K17)</f>
        <v>-77757</v>
      </c>
      <c r="L19" s="39"/>
      <c r="M19" s="40">
        <f>SUM(M14:M17)</f>
        <v>-70350</v>
      </c>
      <c r="N19" s="38"/>
      <c r="O19" s="40">
        <f>SUM(O14:O17)</f>
        <v>-58822</v>
      </c>
      <c r="P19" s="2"/>
      <c r="Q19" s="40">
        <f>SUM(Q14:Q17)</f>
        <v>-89232.48243960942</v>
      </c>
      <c r="R19" s="41"/>
      <c r="S19" s="40">
        <f>SUM(S14:S17)</f>
        <v>-54757.58094911772</v>
      </c>
      <c r="T19" s="41"/>
      <c r="U19" s="40">
        <f>SUM(U14:U17)</f>
        <v>-133213.97978413565</v>
      </c>
      <c r="V19" s="39"/>
      <c r="W19" s="40">
        <f>SUM(W14:W17)</f>
        <v>-120524.24190508825</v>
      </c>
      <c r="X19" s="38"/>
      <c r="Y19" s="40">
        <f>SUM(Y14:Y17)</f>
        <v>-100774.37039575126</v>
      </c>
    </row>
    <row r="20" spans="1:25" ht="10.5">
      <c r="A20" s="14"/>
      <c r="B20" s="14"/>
      <c r="C20" s="14"/>
      <c r="D20" s="14"/>
      <c r="F20" s="1"/>
      <c r="G20" s="38"/>
      <c r="H20" s="38"/>
      <c r="I20" s="38"/>
      <c r="J20" s="38"/>
      <c r="K20" s="38"/>
      <c r="L20" s="39"/>
      <c r="M20" s="38"/>
      <c r="N20" s="38"/>
      <c r="O20" s="38"/>
      <c r="P20" s="2"/>
      <c r="Q20" s="38"/>
      <c r="R20" s="38"/>
      <c r="S20" s="38"/>
      <c r="T20" s="38"/>
      <c r="U20" s="38"/>
      <c r="V20" s="39"/>
      <c r="W20" s="38"/>
      <c r="X20" s="38"/>
      <c r="Y20" s="38"/>
    </row>
    <row r="21" spans="1:25" ht="10.5">
      <c r="A21" s="3" t="s">
        <v>90</v>
      </c>
      <c r="F21" s="1"/>
      <c r="G21" s="38">
        <v>-27270</v>
      </c>
      <c r="H21" s="38"/>
      <c r="I21" s="38">
        <v>-27677</v>
      </c>
      <c r="J21" s="38"/>
      <c r="K21" s="38">
        <v>-51452</v>
      </c>
      <c r="L21" s="39"/>
      <c r="M21" s="38">
        <f>-9803-17957-1110-5960-3357</f>
        <v>-38187</v>
      </c>
      <c r="N21" s="38"/>
      <c r="O21" s="38">
        <v>-61238</v>
      </c>
      <c r="P21" s="2"/>
      <c r="Q21" s="38">
        <f>G21/$AA$2</f>
        <v>-46719.205071098164</v>
      </c>
      <c r="R21" s="38"/>
      <c r="S21" s="38">
        <f>I21/$AA$2</f>
        <v>-47416.48106904232</v>
      </c>
      <c r="T21" s="38"/>
      <c r="U21" s="38">
        <f>K21/$AA$2</f>
        <v>-88148.02124378961</v>
      </c>
      <c r="V21" s="39"/>
      <c r="W21" s="38">
        <f>M21/$AA$2</f>
        <v>-65422.305979098855</v>
      </c>
      <c r="X21" s="38"/>
      <c r="Y21" s="38">
        <f>O21/$AA$2</f>
        <v>-104913.48295357203</v>
      </c>
    </row>
    <row r="22" spans="1:25" ht="10.5">
      <c r="A22" s="3" t="s">
        <v>91</v>
      </c>
      <c r="F22" s="1"/>
      <c r="G22" s="41">
        <v>0</v>
      </c>
      <c r="H22" s="41"/>
      <c r="I22" s="41">
        <v>0</v>
      </c>
      <c r="J22" s="41"/>
      <c r="K22" s="41">
        <v>7529</v>
      </c>
      <c r="L22" s="43"/>
      <c r="M22" s="41">
        <v>12</v>
      </c>
      <c r="N22" s="41"/>
      <c r="O22" s="41">
        <v>2022</v>
      </c>
      <c r="P22" s="2"/>
      <c r="Q22" s="38">
        <f>G22/$AA$2</f>
        <v>0</v>
      </c>
      <c r="R22" s="38"/>
      <c r="S22" s="38">
        <f>I22/$AA$2</f>
        <v>0</v>
      </c>
      <c r="T22" s="38"/>
      <c r="U22" s="38">
        <f>K22/$AA$2</f>
        <v>12898.749357546685</v>
      </c>
      <c r="V22" s="39"/>
      <c r="W22" s="38">
        <f>M22/$AA$2</f>
        <v>20.558506081891384</v>
      </c>
      <c r="X22" s="38"/>
      <c r="Y22" s="38">
        <f>O22/$AA$2</f>
        <v>3464.108274798698</v>
      </c>
    </row>
    <row r="23" spans="1:25" ht="10.5">
      <c r="A23" s="3" t="s">
        <v>46</v>
      </c>
      <c r="F23" s="1"/>
      <c r="G23" s="46">
        <f>SUM(G21:G22)</f>
        <v>-27270</v>
      </c>
      <c r="H23" s="41"/>
      <c r="I23" s="46">
        <f>SUM(I21:I22)</f>
        <v>-27677</v>
      </c>
      <c r="J23" s="41"/>
      <c r="K23" s="46">
        <f>SUM(K21:K22)</f>
        <v>-43923</v>
      </c>
      <c r="L23" s="39"/>
      <c r="M23" s="46">
        <f>SUM(M21:M22)</f>
        <v>-38175</v>
      </c>
      <c r="N23" s="38"/>
      <c r="O23" s="46">
        <f>SUM(O21:O22)</f>
        <v>-59216</v>
      </c>
      <c r="P23" s="2"/>
      <c r="Q23" s="46">
        <f>SUM(Q21:Q22)</f>
        <v>-46719.205071098164</v>
      </c>
      <c r="R23" s="41"/>
      <c r="S23" s="46">
        <f>SUM(S21:S22)</f>
        <v>-47416.48106904232</v>
      </c>
      <c r="T23" s="41"/>
      <c r="U23" s="46">
        <f>SUM(U21:U22)</f>
        <v>-75249.27188624293</v>
      </c>
      <c r="V23" s="39"/>
      <c r="W23" s="46">
        <f>SUM(W21:W22)</f>
        <v>-65401.74747301696</v>
      </c>
      <c r="X23" s="38"/>
      <c r="Y23" s="46">
        <f>SUM(Y21:Y22)</f>
        <v>-101449.37467877334</v>
      </c>
    </row>
    <row r="24" spans="6:25" ht="10.5">
      <c r="F24" s="1"/>
      <c r="G24" s="41"/>
      <c r="H24" s="41"/>
      <c r="I24" s="41"/>
      <c r="J24" s="41"/>
      <c r="K24" s="41"/>
      <c r="L24" s="39"/>
      <c r="M24" s="41"/>
      <c r="N24" s="38"/>
      <c r="O24" s="41"/>
      <c r="P24" s="42"/>
      <c r="Q24" s="41"/>
      <c r="R24" s="41"/>
      <c r="S24" s="41"/>
      <c r="T24" s="41"/>
      <c r="U24" s="41"/>
      <c r="V24" s="39"/>
      <c r="W24" s="41"/>
      <c r="X24" s="38"/>
      <c r="Y24" s="41"/>
    </row>
    <row r="25" spans="1:25" ht="10.5">
      <c r="A25" s="14" t="s">
        <v>101</v>
      </c>
      <c r="B25" s="14"/>
      <c r="C25" s="14"/>
      <c r="D25" s="14"/>
      <c r="F25" s="1" t="s">
        <v>7</v>
      </c>
      <c r="G25" s="41">
        <f>+G19+G23</f>
        <v>-79355</v>
      </c>
      <c r="H25" s="41"/>
      <c r="I25" s="41">
        <f>+I19+I23</f>
        <v>-59639</v>
      </c>
      <c r="J25" s="41"/>
      <c r="K25" s="41">
        <f>+K19+K23</f>
        <v>-121680</v>
      </c>
      <c r="L25" s="43"/>
      <c r="M25" s="41">
        <f>+M19+M23</f>
        <v>-108525</v>
      </c>
      <c r="N25" s="41"/>
      <c r="O25" s="41">
        <f>+O19+O23</f>
        <v>-118038</v>
      </c>
      <c r="P25" s="42"/>
      <c r="Q25" s="38">
        <f>G25/$AA$2</f>
        <v>-135951.68751070756</v>
      </c>
      <c r="R25" s="38"/>
      <c r="S25" s="38">
        <f>I25/$AA$2</f>
        <v>-102174.06201816001</v>
      </c>
      <c r="T25" s="38"/>
      <c r="U25" s="38">
        <f>K25/$AA$2</f>
        <v>-208463.2516703786</v>
      </c>
      <c r="V25" s="39"/>
      <c r="W25" s="38">
        <f>M25/$AA$2</f>
        <v>-185925.98937810518</v>
      </c>
      <c r="X25" s="38"/>
      <c r="Y25" s="38">
        <f>O25/$AA$2</f>
        <v>-202223.74507452457</v>
      </c>
    </row>
    <row r="26" spans="1:25" ht="10.5">
      <c r="A26" s="3" t="s">
        <v>24</v>
      </c>
      <c r="F26" s="1" t="s">
        <v>7</v>
      </c>
      <c r="G26" s="38"/>
      <c r="H26" s="38"/>
      <c r="I26" s="38">
        <v>6532</v>
      </c>
      <c r="J26" s="38"/>
      <c r="K26" s="38"/>
      <c r="L26" s="39"/>
      <c r="M26" s="38">
        <v>3000</v>
      </c>
      <c r="N26" s="38"/>
      <c r="O26" s="38">
        <v>7000</v>
      </c>
      <c r="P26" s="48"/>
      <c r="Q26" s="38">
        <f>G26/$AA$2</f>
        <v>0</v>
      </c>
      <c r="R26" s="38"/>
      <c r="S26" s="38">
        <f>I26/$AA$2</f>
        <v>11190.680143909543</v>
      </c>
      <c r="T26" s="38"/>
      <c r="U26" s="38">
        <f>K26/$AA$2</f>
        <v>0</v>
      </c>
      <c r="V26" s="39"/>
      <c r="W26" s="38">
        <f>M26/$AA$2</f>
        <v>5139.626520472846</v>
      </c>
      <c r="X26" s="38"/>
      <c r="Y26" s="38">
        <f>O26/$AA$2</f>
        <v>11992.461881103307</v>
      </c>
    </row>
    <row r="27" spans="1:25" ht="10.5">
      <c r="A27" s="3" t="s">
        <v>40</v>
      </c>
      <c r="F27" s="1"/>
      <c r="G27" s="38">
        <v>0</v>
      </c>
      <c r="H27" s="38"/>
      <c r="I27" s="38">
        <v>0</v>
      </c>
      <c r="J27" s="38"/>
      <c r="K27" s="38">
        <v>5990</v>
      </c>
      <c r="L27" s="39"/>
      <c r="M27" s="38">
        <v>0</v>
      </c>
      <c r="N27" s="38"/>
      <c r="O27" s="38">
        <v>-115</v>
      </c>
      <c r="P27" s="48"/>
      <c r="Q27" s="38">
        <f>G27/$AA$2</f>
        <v>0</v>
      </c>
      <c r="R27" s="38"/>
      <c r="S27" s="38">
        <f>I27/$AA$2</f>
        <v>0</v>
      </c>
      <c r="T27" s="38"/>
      <c r="U27" s="38">
        <f>K27/$AA$2</f>
        <v>10262.120952544115</v>
      </c>
      <c r="V27" s="39"/>
      <c r="W27" s="38">
        <f>M27/$AA$2</f>
        <v>0</v>
      </c>
      <c r="X27" s="38"/>
      <c r="Y27" s="38">
        <f>O27/$AA$2</f>
        <v>-197.01901661812576</v>
      </c>
    </row>
    <row r="28" spans="1:25" ht="10.5">
      <c r="A28" s="3" t="s">
        <v>41</v>
      </c>
      <c r="F28" s="1"/>
      <c r="G28" s="38">
        <v>0</v>
      </c>
      <c r="H28" s="38"/>
      <c r="I28" s="38">
        <v>0</v>
      </c>
      <c r="J28" s="38"/>
      <c r="K28" s="38"/>
      <c r="L28" s="39"/>
      <c r="M28" s="38">
        <v>-10068</v>
      </c>
      <c r="N28" s="38"/>
      <c r="O28" s="38">
        <v>-18890</v>
      </c>
      <c r="P28" s="48"/>
      <c r="Q28" s="38">
        <f>G28/$AA$2</f>
        <v>0</v>
      </c>
      <c r="R28" s="38"/>
      <c r="S28" s="38">
        <f>I28/$AA$2</f>
        <v>0</v>
      </c>
      <c r="T28" s="38"/>
      <c r="U28" s="38">
        <f>K28/$AA$2</f>
        <v>0</v>
      </c>
      <c r="V28" s="39"/>
      <c r="W28" s="38">
        <f>M28/$AA$2</f>
        <v>-17248.58660270687</v>
      </c>
      <c r="X28" s="38"/>
      <c r="Y28" s="38">
        <f>O28/$AA$2</f>
        <v>-32362.51499057735</v>
      </c>
    </row>
    <row r="29" spans="1:25" ht="10.5">
      <c r="A29" s="3" t="s">
        <v>7</v>
      </c>
      <c r="F29" s="1" t="s">
        <v>7</v>
      </c>
      <c r="G29" s="38"/>
      <c r="H29" s="38"/>
      <c r="I29" s="38"/>
      <c r="J29" s="38"/>
      <c r="K29" s="40"/>
      <c r="L29" s="39"/>
      <c r="M29" s="38"/>
      <c r="N29" s="38"/>
      <c r="O29" s="40"/>
      <c r="P29" s="42"/>
      <c r="Q29" s="38"/>
      <c r="R29" s="38"/>
      <c r="S29" s="38"/>
      <c r="T29" s="38"/>
      <c r="U29" s="40"/>
      <c r="V29" s="39"/>
      <c r="W29" s="38"/>
      <c r="X29" s="38"/>
      <c r="Y29" s="40"/>
    </row>
    <row r="30" spans="1:25" ht="11.25" thickBot="1">
      <c r="A30" s="14" t="s">
        <v>102</v>
      </c>
      <c r="B30" s="14"/>
      <c r="C30" s="14"/>
      <c r="D30" s="14"/>
      <c r="F30" s="1" t="s">
        <v>7</v>
      </c>
      <c r="G30" s="49">
        <f>SUM(G25:G29)</f>
        <v>-79355</v>
      </c>
      <c r="H30" s="41"/>
      <c r="I30" s="49">
        <f>SUM(I25:I29)</f>
        <v>-53107</v>
      </c>
      <c r="J30" s="41"/>
      <c r="K30" s="49">
        <f>SUM(K25:K29)</f>
        <v>-115690</v>
      </c>
      <c r="L30" s="39"/>
      <c r="M30" s="49">
        <f>SUM(M25:M29)</f>
        <v>-115593</v>
      </c>
      <c r="N30" s="38"/>
      <c r="O30" s="49">
        <f>SUM(O25:O29)</f>
        <v>-130043</v>
      </c>
      <c r="P30" s="42"/>
      <c r="Q30" s="49">
        <f>SUM(Q25:Q29)</f>
        <v>-135951.68751070756</v>
      </c>
      <c r="R30" s="41"/>
      <c r="S30" s="49">
        <f>SUM(S25:S29)</f>
        <v>-90983.38187425047</v>
      </c>
      <c r="T30" s="41"/>
      <c r="U30" s="49">
        <f>SUM(U25:U29)</f>
        <v>-198201.1307178345</v>
      </c>
      <c r="V30" s="39"/>
      <c r="W30" s="49">
        <f>SUM(W25:W29)</f>
        <v>-198034.9494603392</v>
      </c>
      <c r="X30" s="38"/>
      <c r="Y30" s="49">
        <f>SUM(Y25:Y29)</f>
        <v>-222790.81720061673</v>
      </c>
    </row>
    <row r="31" spans="1:25" ht="11.25" thickTop="1">
      <c r="A31" s="3" t="s">
        <v>7</v>
      </c>
      <c r="F31" s="1" t="s">
        <v>7</v>
      </c>
      <c r="G31" s="38"/>
      <c r="H31" s="38"/>
      <c r="I31" s="38"/>
      <c r="J31" s="38"/>
      <c r="K31" s="2"/>
      <c r="L31" s="50"/>
      <c r="M31" s="2"/>
      <c r="N31" s="2"/>
      <c r="O31" s="2"/>
      <c r="P31" s="2"/>
      <c r="Q31" s="38"/>
      <c r="R31" s="38"/>
      <c r="S31" s="38"/>
      <c r="T31" s="38"/>
      <c r="U31" s="2"/>
      <c r="V31" s="50"/>
      <c r="W31" s="2"/>
      <c r="X31" s="2"/>
      <c r="Y31" s="2"/>
    </row>
    <row r="32" spans="1:25" ht="11.25" thickBot="1">
      <c r="A32" s="51" t="s">
        <v>103</v>
      </c>
      <c r="B32" s="51"/>
      <c r="C32" s="51"/>
      <c r="D32" s="51"/>
      <c r="E32" s="51"/>
      <c r="F32" s="1">
        <v>3</v>
      </c>
      <c r="G32" s="52">
        <f>+G30/43700000*100</f>
        <v>-0.1815903890160183</v>
      </c>
      <c r="H32" s="53"/>
      <c r="I32" s="52">
        <f>+I30/43700000*100</f>
        <v>-0.12152631578947369</v>
      </c>
      <c r="J32" s="53"/>
      <c r="K32" s="52">
        <f>+K30/43700000*100</f>
        <v>-0.26473684210526316</v>
      </c>
      <c r="L32" s="54"/>
      <c r="M32" s="52">
        <f>+M30/43700000*100</f>
        <v>-0.26451487414187647</v>
      </c>
      <c r="N32" s="55"/>
      <c r="O32" s="52">
        <f>+O30/43700000*100</f>
        <v>-0.29758123569794054</v>
      </c>
      <c r="P32" s="2"/>
      <c r="Q32" s="52">
        <f>+Q30/43700000*100</f>
        <v>-0.31110225974990285</v>
      </c>
      <c r="R32" s="53"/>
      <c r="S32" s="52">
        <f>+S30/43700000*100</f>
        <v>-0.20819995852231227</v>
      </c>
      <c r="T32" s="53"/>
      <c r="U32" s="52">
        <f>+U30/43700000*100</f>
        <v>-0.45354949821014756</v>
      </c>
      <c r="V32" s="54"/>
      <c r="W32" s="52">
        <f>+W30/43700000*100</f>
        <v>-0.4531692207330417</v>
      </c>
      <c r="X32" s="55"/>
      <c r="Y32" s="52">
        <f>+Y30/43700000*100</f>
        <v>-0.5098188036627385</v>
      </c>
    </row>
    <row r="33" spans="1:25" ht="15.75" customHeight="1" thickTop="1">
      <c r="A33" s="3" t="s">
        <v>7</v>
      </c>
      <c r="F33" s="1"/>
      <c r="G33" s="55"/>
      <c r="H33" s="55"/>
      <c r="I33" s="55"/>
      <c r="J33" s="55"/>
      <c r="K33" s="55"/>
      <c r="L33" s="54"/>
      <c r="M33" s="55"/>
      <c r="N33" s="55"/>
      <c r="O33" s="55"/>
      <c r="P33" s="2"/>
      <c r="Q33" s="55"/>
      <c r="R33" s="55"/>
      <c r="S33" s="55"/>
      <c r="T33" s="55"/>
      <c r="U33" s="55"/>
      <c r="V33" s="54"/>
      <c r="W33" s="55"/>
      <c r="X33" s="55"/>
      <c r="Y33" s="55"/>
    </row>
    <row r="34" spans="6:25" ht="10.5">
      <c r="F34" s="1"/>
      <c r="G34" s="2"/>
      <c r="H34" s="2"/>
      <c r="I34" s="2"/>
      <c r="J34" s="2"/>
      <c r="K34" s="2"/>
      <c r="L34" s="2"/>
      <c r="M34" s="2"/>
      <c r="N34" s="2"/>
      <c r="O34" s="2"/>
      <c r="P34" s="2"/>
      <c r="Q34" s="2"/>
      <c r="R34" s="2"/>
      <c r="S34" s="2"/>
      <c r="T34" s="2"/>
      <c r="U34" s="2"/>
      <c r="V34" s="2"/>
      <c r="W34" s="2"/>
      <c r="X34" s="2"/>
      <c r="Y34" s="2"/>
    </row>
    <row r="35" spans="6:25" ht="10.5">
      <c r="F35" s="1"/>
      <c r="G35" s="2"/>
      <c r="H35" s="2"/>
      <c r="I35" s="2"/>
      <c r="J35" s="2"/>
      <c r="K35" s="2"/>
      <c r="L35" s="2"/>
      <c r="M35" s="2"/>
      <c r="N35" s="2"/>
      <c r="O35" s="2"/>
      <c r="P35" s="2"/>
      <c r="Q35" s="2"/>
      <c r="R35" s="2"/>
      <c r="S35" s="2"/>
      <c r="T35" s="2"/>
      <c r="U35" s="2"/>
      <c r="V35" s="2"/>
      <c r="W35" s="2"/>
      <c r="X35" s="2"/>
      <c r="Y35" s="2"/>
    </row>
    <row r="36" spans="6:25" ht="10.5">
      <c r="F36" s="1"/>
      <c r="G36" s="2"/>
      <c r="H36" s="2"/>
      <c r="I36" s="2"/>
      <c r="J36" s="2"/>
      <c r="K36" s="2"/>
      <c r="L36" s="2"/>
      <c r="M36" s="2"/>
      <c r="N36" s="2"/>
      <c r="O36" s="2"/>
      <c r="P36" s="2"/>
      <c r="Q36" s="2"/>
      <c r="R36" s="2"/>
      <c r="S36" s="2"/>
      <c r="T36" s="2"/>
      <c r="U36" s="2"/>
      <c r="V36" s="2"/>
      <c r="W36" s="2"/>
      <c r="X36" s="2"/>
      <c r="Y36" s="2"/>
    </row>
    <row r="37" spans="6:25" ht="10.5">
      <c r="F37" s="1"/>
      <c r="G37" s="2"/>
      <c r="H37" s="2"/>
      <c r="I37" s="2"/>
      <c r="J37" s="2"/>
      <c r="K37" s="2"/>
      <c r="L37" s="2"/>
      <c r="M37" s="2"/>
      <c r="N37" s="2"/>
      <c r="O37" s="2"/>
      <c r="P37" s="2"/>
      <c r="Q37" s="2"/>
      <c r="R37" s="2"/>
      <c r="S37" s="2"/>
      <c r="T37" s="2"/>
      <c r="U37" s="2"/>
      <c r="V37" s="2"/>
      <c r="W37" s="2"/>
      <c r="X37" s="2"/>
      <c r="Y37" s="2"/>
    </row>
    <row r="38" spans="6:25" ht="10.5">
      <c r="F38" s="1"/>
      <c r="G38" s="2"/>
      <c r="H38" s="2"/>
      <c r="I38" s="2"/>
      <c r="J38" s="2"/>
      <c r="K38" s="2"/>
      <c r="L38" s="2"/>
      <c r="M38" s="2"/>
      <c r="N38" s="2"/>
      <c r="O38" s="2"/>
      <c r="P38" s="2"/>
      <c r="Q38" s="2"/>
      <c r="R38" s="2"/>
      <c r="S38" s="2"/>
      <c r="T38" s="2"/>
      <c r="U38" s="2"/>
      <c r="V38" s="2"/>
      <c r="W38" s="2"/>
      <c r="X38" s="2"/>
      <c r="Y38" s="2"/>
    </row>
    <row r="39" spans="6:25" ht="10.5">
      <c r="F39" s="1"/>
      <c r="G39" s="2"/>
      <c r="H39" s="2"/>
      <c r="I39" s="2"/>
      <c r="J39" s="2"/>
      <c r="K39" s="2"/>
      <c r="L39" s="2"/>
      <c r="M39" s="2"/>
      <c r="N39" s="2"/>
      <c r="O39" s="2"/>
      <c r="P39" s="2"/>
      <c r="Q39" s="2"/>
      <c r="R39" s="2"/>
      <c r="S39" s="2"/>
      <c r="T39" s="2"/>
      <c r="U39" s="2"/>
      <c r="V39" s="2"/>
      <c r="W39" s="2"/>
      <c r="X39" s="2"/>
      <c r="Y39" s="2"/>
    </row>
    <row r="40" spans="6:25" ht="10.5">
      <c r="F40" s="1"/>
      <c r="G40" s="2"/>
      <c r="H40" s="2"/>
      <c r="I40" s="2"/>
      <c r="J40" s="2"/>
      <c r="K40" s="2"/>
      <c r="L40" s="2"/>
      <c r="M40" s="2"/>
      <c r="N40" s="2"/>
      <c r="O40" s="2"/>
      <c r="P40" s="2"/>
      <c r="Q40" s="2"/>
      <c r="R40" s="2"/>
      <c r="S40" s="2"/>
      <c r="T40" s="2"/>
      <c r="U40" s="2"/>
      <c r="V40" s="2"/>
      <c r="W40" s="2"/>
      <c r="X40" s="2"/>
      <c r="Y40" s="2"/>
    </row>
    <row r="41" spans="1:25" ht="10.5">
      <c r="A41" s="14" t="s">
        <v>96</v>
      </c>
      <c r="B41" s="14"/>
      <c r="C41" s="14"/>
      <c r="D41" s="14"/>
      <c r="F41" s="1"/>
      <c r="G41" s="2"/>
      <c r="H41" s="2"/>
      <c r="I41" s="2"/>
      <c r="J41" s="2"/>
      <c r="K41" s="2"/>
      <c r="L41" s="2"/>
      <c r="M41" s="2"/>
      <c r="N41" s="2"/>
      <c r="O41" s="2"/>
      <c r="P41" s="2"/>
      <c r="Q41" s="2"/>
      <c r="R41" s="2"/>
      <c r="S41" s="2"/>
      <c r="T41" s="2"/>
      <c r="U41" s="2"/>
      <c r="V41" s="2"/>
      <c r="W41" s="2"/>
      <c r="X41" s="2"/>
      <c r="Y41" s="2"/>
    </row>
    <row r="42" spans="1:25" ht="10.5">
      <c r="A42" s="14" t="s">
        <v>128</v>
      </c>
      <c r="B42" s="14"/>
      <c r="C42" s="14"/>
      <c r="D42" s="14"/>
      <c r="F42" s="1"/>
      <c r="G42" s="2"/>
      <c r="H42" s="2"/>
      <c r="I42" s="2"/>
      <c r="J42" s="2"/>
      <c r="K42" s="2"/>
      <c r="L42" s="2"/>
      <c r="M42" s="2"/>
      <c r="N42" s="2"/>
      <c r="O42" s="2"/>
      <c r="P42" s="2"/>
      <c r="Q42" s="2"/>
      <c r="R42" s="2"/>
      <c r="S42" s="2"/>
      <c r="T42" s="2"/>
      <c r="U42" s="2"/>
      <c r="V42" s="2"/>
      <c r="W42" s="2"/>
      <c r="X42" s="2"/>
      <c r="Y42" s="2"/>
    </row>
    <row r="43" spans="6:25" ht="10.5">
      <c r="F43" s="1"/>
      <c r="G43" s="2"/>
      <c r="H43" s="2"/>
      <c r="I43" s="2"/>
      <c r="J43" s="2"/>
      <c r="K43" s="2"/>
      <c r="L43" s="2"/>
      <c r="M43" s="2"/>
      <c r="N43" s="2"/>
      <c r="O43" s="2"/>
      <c r="P43" s="2"/>
      <c r="Q43" s="2"/>
      <c r="R43" s="2"/>
      <c r="S43" s="2"/>
      <c r="T43" s="2"/>
      <c r="U43" s="2"/>
      <c r="V43" s="2"/>
      <c r="W43" s="2"/>
      <c r="X43" s="2"/>
      <c r="Y43" s="2"/>
    </row>
    <row r="44" spans="1:25" ht="21">
      <c r="A44" s="14"/>
      <c r="B44" s="14"/>
      <c r="C44" s="14"/>
      <c r="D44" s="14"/>
      <c r="F44" s="33"/>
      <c r="G44" s="33" t="s">
        <v>142</v>
      </c>
      <c r="H44" s="33"/>
      <c r="I44" s="33"/>
      <c r="J44" s="33"/>
      <c r="K44" s="34" t="s">
        <v>68</v>
      </c>
      <c r="L44" s="33"/>
      <c r="M44" s="33"/>
      <c r="O44" s="34" t="s">
        <v>68</v>
      </c>
      <c r="P44" s="35"/>
      <c r="Q44" s="33" t="s">
        <v>142</v>
      </c>
      <c r="R44" s="33"/>
      <c r="S44" s="33"/>
      <c r="T44" s="33"/>
      <c r="U44" s="34" t="s">
        <v>68</v>
      </c>
      <c r="V44" s="33"/>
      <c r="W44" s="33"/>
      <c r="Y44" s="34" t="s">
        <v>68</v>
      </c>
    </row>
    <row r="45" spans="6:25" ht="10.5">
      <c r="F45" s="36" t="s">
        <v>4</v>
      </c>
      <c r="G45" s="37">
        <v>39263</v>
      </c>
      <c r="H45" s="37"/>
      <c r="I45" s="37">
        <v>38898</v>
      </c>
      <c r="J45" s="37"/>
      <c r="K45" s="37">
        <v>39082</v>
      </c>
      <c r="L45" s="33"/>
      <c r="M45" s="37">
        <v>38533</v>
      </c>
      <c r="N45" s="33"/>
      <c r="O45" s="37">
        <v>38717</v>
      </c>
      <c r="P45" s="13"/>
      <c r="Q45" s="37">
        <v>39263</v>
      </c>
      <c r="R45" s="37"/>
      <c r="S45" s="37">
        <v>38898</v>
      </c>
      <c r="T45" s="37"/>
      <c r="U45" s="37">
        <v>39082</v>
      </c>
      <c r="V45" s="33"/>
      <c r="W45" s="37">
        <v>38533</v>
      </c>
      <c r="X45" s="33"/>
      <c r="Y45" s="37">
        <v>38717</v>
      </c>
    </row>
    <row r="46" spans="6:25" ht="10.5">
      <c r="F46" s="33" t="s">
        <v>7</v>
      </c>
      <c r="G46" s="33" t="s">
        <v>5</v>
      </c>
      <c r="H46" s="33"/>
      <c r="I46" s="33" t="s">
        <v>5</v>
      </c>
      <c r="J46" s="33"/>
      <c r="K46" s="33" t="s">
        <v>6</v>
      </c>
      <c r="L46" s="33"/>
      <c r="M46" s="33" t="s">
        <v>5</v>
      </c>
      <c r="N46" s="33"/>
      <c r="O46" s="33" t="s">
        <v>6</v>
      </c>
      <c r="P46" s="13"/>
      <c r="Q46" s="1" t="s">
        <v>145</v>
      </c>
      <c r="R46" s="33"/>
      <c r="S46" s="1" t="s">
        <v>145</v>
      </c>
      <c r="T46" s="33"/>
      <c r="U46" s="1" t="s">
        <v>145</v>
      </c>
      <c r="V46" s="33"/>
      <c r="W46" s="1" t="s">
        <v>145</v>
      </c>
      <c r="X46" s="33"/>
      <c r="Y46" s="1" t="s">
        <v>145</v>
      </c>
    </row>
    <row r="47" spans="6:25" ht="10.5">
      <c r="F47" s="33"/>
      <c r="G47" s="33"/>
      <c r="H47" s="33"/>
      <c r="I47" s="33"/>
      <c r="J47" s="33"/>
      <c r="K47" s="33"/>
      <c r="L47" s="33"/>
      <c r="M47" s="33"/>
      <c r="N47" s="33"/>
      <c r="O47" s="33"/>
      <c r="P47" s="13"/>
      <c r="Q47" s="33"/>
      <c r="R47" s="33"/>
      <c r="S47" s="33"/>
      <c r="T47" s="33"/>
      <c r="U47" s="33"/>
      <c r="V47" s="33"/>
      <c r="W47" s="33"/>
      <c r="X47" s="33"/>
      <c r="Y47" s="33"/>
    </row>
    <row r="48" spans="1:25" s="44" customFormat="1" ht="10.5">
      <c r="A48" s="3" t="s">
        <v>121</v>
      </c>
      <c r="G48" s="38"/>
      <c r="H48" s="38"/>
      <c r="I48" s="38"/>
      <c r="J48" s="38"/>
      <c r="K48" s="38"/>
      <c r="L48" s="38"/>
      <c r="M48" s="38"/>
      <c r="N48" s="38"/>
      <c r="O48" s="38"/>
      <c r="Q48" s="38"/>
      <c r="R48" s="38"/>
      <c r="S48" s="38"/>
      <c r="T48" s="38"/>
      <c r="U48" s="38"/>
      <c r="V48" s="38"/>
      <c r="W48" s="38"/>
      <c r="X48" s="38"/>
      <c r="Y48" s="38"/>
    </row>
    <row r="49" spans="1:25" s="44" customFormat="1" ht="10.5">
      <c r="A49" s="3" t="s">
        <v>123</v>
      </c>
      <c r="G49" s="38">
        <v>0</v>
      </c>
      <c r="H49" s="38"/>
      <c r="I49" s="38">
        <v>826200</v>
      </c>
      <c r="J49" s="38"/>
      <c r="K49" s="38">
        <v>889356</v>
      </c>
      <c r="L49" s="38"/>
      <c r="M49" s="38">
        <v>0</v>
      </c>
      <c r="N49" s="38"/>
      <c r="O49" s="38">
        <v>0</v>
      </c>
      <c r="Q49" s="38">
        <f>G49/$AA$2</f>
        <v>0</v>
      </c>
      <c r="R49" s="38"/>
      <c r="S49" s="38">
        <f>I49/$AA$2</f>
        <v>1415453.1437382216</v>
      </c>
      <c r="T49" s="38"/>
      <c r="U49" s="38">
        <f>K49/$AA$2</f>
        <v>1523652.561247216</v>
      </c>
      <c r="V49" s="39"/>
      <c r="W49" s="38">
        <f>M49/$AA$2</f>
        <v>0</v>
      </c>
      <c r="X49" s="38"/>
      <c r="Y49" s="38">
        <f>O49/$AA$2</f>
        <v>0</v>
      </c>
    </row>
    <row r="50" spans="1:25" ht="10.5">
      <c r="A50" s="3" t="s">
        <v>124</v>
      </c>
      <c r="G50" s="56"/>
      <c r="H50" s="41"/>
      <c r="I50" s="56"/>
      <c r="J50" s="41"/>
      <c r="K50" s="56"/>
      <c r="L50" s="38"/>
      <c r="M50" s="56"/>
      <c r="N50" s="38"/>
      <c r="O50" s="56"/>
      <c r="Q50" s="56"/>
      <c r="R50" s="41"/>
      <c r="S50" s="56"/>
      <c r="T50" s="41"/>
      <c r="U50" s="56"/>
      <c r="V50" s="38"/>
      <c r="W50" s="56"/>
      <c r="X50" s="38"/>
      <c r="Y50" s="56"/>
    </row>
    <row r="51" spans="1:25" ht="10.5">
      <c r="A51" s="3" t="s">
        <v>125</v>
      </c>
      <c r="G51" s="41">
        <f>SUM(G49:G50)</f>
        <v>0</v>
      </c>
      <c r="H51" s="41"/>
      <c r="I51" s="41">
        <f>SUM(I49:I50)</f>
        <v>826200</v>
      </c>
      <c r="J51" s="41"/>
      <c r="K51" s="41">
        <f>SUM(K49:K50)</f>
        <v>889356</v>
      </c>
      <c r="L51" s="38"/>
      <c r="M51" s="41">
        <f>SUM(M49:M50)</f>
        <v>0</v>
      </c>
      <c r="N51" s="38"/>
      <c r="O51" s="41">
        <f>SUM(O49:O50)</f>
        <v>0</v>
      </c>
      <c r="Q51" s="41">
        <f>SUM(Q49:Q50)</f>
        <v>0</v>
      </c>
      <c r="R51" s="41"/>
      <c r="S51" s="41">
        <f>SUM(S49:S50)</f>
        <v>1415453.1437382216</v>
      </c>
      <c r="T51" s="41"/>
      <c r="U51" s="41">
        <f>SUM(U49:U50)</f>
        <v>1523652.561247216</v>
      </c>
      <c r="V51" s="38"/>
      <c r="W51" s="41">
        <f>SUM(W49:W50)</f>
        <v>0</v>
      </c>
      <c r="X51" s="38"/>
      <c r="Y51" s="41">
        <f>SUM(Y49:Y50)</f>
        <v>0</v>
      </c>
    </row>
    <row r="52" spans="1:25" ht="10.5">
      <c r="A52" s="14"/>
      <c r="G52" s="41"/>
      <c r="H52" s="41"/>
      <c r="I52" s="41"/>
      <c r="J52" s="41"/>
      <c r="K52" s="41"/>
      <c r="L52" s="38"/>
      <c r="M52" s="41"/>
      <c r="N52" s="38"/>
      <c r="O52" s="41"/>
      <c r="Q52" s="41"/>
      <c r="R52" s="41"/>
      <c r="S52" s="41"/>
      <c r="T52" s="41"/>
      <c r="U52" s="41"/>
      <c r="V52" s="38"/>
      <c r="W52" s="41"/>
      <c r="X52" s="38"/>
      <c r="Y52" s="41"/>
    </row>
    <row r="53" spans="1:25" ht="10.5">
      <c r="A53" s="3" t="s">
        <v>126</v>
      </c>
      <c r="G53" s="40">
        <f>+G30</f>
        <v>-79355</v>
      </c>
      <c r="H53" s="41"/>
      <c r="I53" s="40">
        <f>+I30</f>
        <v>-53107</v>
      </c>
      <c r="J53" s="41"/>
      <c r="K53" s="40">
        <f>+K30</f>
        <v>-115690</v>
      </c>
      <c r="L53" s="38"/>
      <c r="M53" s="40">
        <f>+M30</f>
        <v>-115593</v>
      </c>
      <c r="N53" s="38"/>
      <c r="O53" s="40">
        <f>+O30</f>
        <v>-130043</v>
      </c>
      <c r="Q53" s="40">
        <f>G53/$AA$2</f>
        <v>-135951.68751070756</v>
      </c>
      <c r="R53" s="41"/>
      <c r="S53" s="40">
        <f>I53/$AA$2</f>
        <v>-90983.38187425047</v>
      </c>
      <c r="T53" s="41"/>
      <c r="U53" s="40">
        <f>K53/$AA$2</f>
        <v>-198201.13071783452</v>
      </c>
      <c r="V53" s="43"/>
      <c r="W53" s="40">
        <f>M53/$AA$2</f>
        <v>-198034.9494603392</v>
      </c>
      <c r="X53" s="41"/>
      <c r="Y53" s="40">
        <f>O53/$AA$2</f>
        <v>-222790.81720061676</v>
      </c>
    </row>
    <row r="54" spans="2:25" ht="10.5">
      <c r="B54" s="44"/>
      <c r="C54" s="44"/>
      <c r="D54" s="44"/>
      <c r="E54" s="44"/>
      <c r="F54" s="44"/>
      <c r="G54" s="41"/>
      <c r="H54" s="41"/>
      <c r="I54" s="41"/>
      <c r="J54" s="41"/>
      <c r="K54" s="41"/>
      <c r="L54" s="41"/>
      <c r="M54" s="41"/>
      <c r="N54" s="41"/>
      <c r="O54" s="41"/>
      <c r="Q54" s="41"/>
      <c r="R54" s="41"/>
      <c r="S54" s="41"/>
      <c r="T54" s="41"/>
      <c r="U54" s="41"/>
      <c r="V54" s="41"/>
      <c r="W54" s="41"/>
      <c r="X54" s="41"/>
      <c r="Y54" s="41"/>
    </row>
    <row r="55" spans="1:25" ht="11.25" thickBot="1">
      <c r="A55" s="12" t="s">
        <v>122</v>
      </c>
      <c r="B55" s="44"/>
      <c r="C55" s="44"/>
      <c r="D55" s="44"/>
      <c r="E55" s="44"/>
      <c r="F55" s="44"/>
      <c r="G55" s="57">
        <f>SUM(G50:G53)</f>
        <v>-79355</v>
      </c>
      <c r="H55" s="41"/>
      <c r="I55" s="57">
        <f>SUM(I50:I53)</f>
        <v>773093</v>
      </c>
      <c r="J55" s="41"/>
      <c r="K55" s="57">
        <f>SUM(K50:K53)</f>
        <v>773666</v>
      </c>
      <c r="L55" s="38"/>
      <c r="M55" s="57">
        <f>SUM(M50:M53)</f>
        <v>-115593</v>
      </c>
      <c r="N55" s="38"/>
      <c r="O55" s="57">
        <f>SUM(O50:O53)</f>
        <v>-130043</v>
      </c>
      <c r="Q55" s="57">
        <f>SUM(Q50:Q53)</f>
        <v>-135951.68751070756</v>
      </c>
      <c r="R55" s="41"/>
      <c r="S55" s="57">
        <f>SUM(S50:S53)</f>
        <v>1324469.7618639711</v>
      </c>
      <c r="T55" s="41"/>
      <c r="U55" s="57">
        <f>SUM(U50:U53)</f>
        <v>1325451.4305293816</v>
      </c>
      <c r="V55" s="38"/>
      <c r="W55" s="57">
        <f>SUM(W50:W53)</f>
        <v>-198034.9494603392</v>
      </c>
      <c r="X55" s="38"/>
      <c r="Y55" s="57">
        <f>SUM(Y50:Y53)</f>
        <v>-222790.81720061676</v>
      </c>
    </row>
    <row r="56" spans="1:25" ht="11.25" thickTop="1">
      <c r="A56" s="58"/>
      <c r="B56" s="59"/>
      <c r="C56" s="59"/>
      <c r="D56" s="59"/>
      <c r="E56" s="59"/>
      <c r="F56" s="59"/>
      <c r="G56" s="41"/>
      <c r="H56" s="41"/>
      <c r="I56" s="41"/>
      <c r="J56" s="41"/>
      <c r="K56" s="41"/>
      <c r="L56" s="38"/>
      <c r="M56" s="41"/>
      <c r="N56" s="38"/>
      <c r="O56" s="41"/>
      <c r="Q56" s="41"/>
      <c r="R56" s="41"/>
      <c r="S56" s="41"/>
      <c r="T56" s="41"/>
      <c r="U56" s="41"/>
      <c r="V56" s="38"/>
      <c r="W56" s="41"/>
      <c r="X56" s="38"/>
      <c r="Y56" s="41"/>
    </row>
  </sheetData>
  <mergeCells count="1">
    <mergeCell ref="A32:E32"/>
  </mergeCells>
  <printOptions/>
  <pageMargins left="0.7480314960629921" right="0.7480314960629921" top="0.5118110236220472" bottom="0.5511811023622047" header="0.5118110236220472" footer="0.5118110236220472"/>
  <pageSetup fitToHeight="1" fitToWidth="1" horizontalDpi="600" verticalDpi="600" orientation="portrait" paperSize="9" scale="97" r:id="rId1"/>
  <headerFooter alignWithMargins="0">
    <oddHeader>&amp;R9</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AA45"/>
  <sheetViews>
    <sheetView zoomScale="90" zoomScaleNormal="90" zoomScaleSheetLayoutView="90" workbookViewId="0" topLeftCell="A1">
      <selection activeCell="AA13" sqref="AA13"/>
    </sheetView>
  </sheetViews>
  <sheetFormatPr defaultColWidth="9.140625" defaultRowHeight="12.75"/>
  <cols>
    <col min="1" max="2" width="9.140625" style="3" customWidth="1"/>
    <col min="3" max="3" width="10.140625" style="3" customWidth="1"/>
    <col min="4" max="5" width="9.140625" style="3" customWidth="1"/>
    <col min="6" max="6" width="5.57421875" style="3" bestFit="1" customWidth="1"/>
    <col min="7" max="7" width="10.421875" style="3" hidden="1" customWidth="1"/>
    <col min="8" max="8" width="2.28125" style="3" hidden="1" customWidth="1"/>
    <col min="9" max="9" width="10.421875" style="3" hidden="1" customWidth="1"/>
    <col min="10" max="10" width="1.57421875" style="3" hidden="1" customWidth="1"/>
    <col min="11" max="11" width="10.421875" style="3" hidden="1" customWidth="1"/>
    <col min="12" max="12" width="1.7109375" style="3" hidden="1" customWidth="1"/>
    <col min="13" max="13" width="10.421875" style="3" hidden="1" customWidth="1"/>
    <col min="14" max="14" width="1.7109375" style="3" hidden="1" customWidth="1"/>
    <col min="15" max="15" width="10.421875" style="3" hidden="1" customWidth="1"/>
    <col min="16" max="16" width="0" style="3" hidden="1" customWidth="1"/>
    <col min="17" max="17" width="11.7109375" style="3" customWidth="1"/>
    <col min="18" max="18" width="4.00390625" style="3" customWidth="1"/>
    <col min="19" max="19" width="12.28125" style="3" customWidth="1"/>
    <col min="20" max="20" width="4.140625" style="3" customWidth="1"/>
    <col min="21" max="21" width="13.140625" style="3" customWidth="1"/>
    <col min="22" max="22" width="3.00390625" style="3" customWidth="1"/>
    <col min="23" max="23" width="11.7109375" style="3" customWidth="1"/>
    <col min="24" max="24" width="3.28125" style="3" customWidth="1"/>
    <col min="25" max="25" width="12.140625" style="3" customWidth="1"/>
    <col min="26" max="16384" width="9.140625" style="3" customWidth="1"/>
  </cols>
  <sheetData>
    <row r="2" spans="1:27" ht="10.5">
      <c r="A2" s="12" t="s">
        <v>93</v>
      </c>
      <c r="B2" s="12"/>
      <c r="C2" s="12"/>
      <c r="D2" s="12"/>
      <c r="E2" s="12"/>
      <c r="F2" s="12"/>
      <c r="G2" s="12"/>
      <c r="H2" s="12"/>
      <c r="I2" s="12"/>
      <c r="J2" s="12"/>
      <c r="K2" s="2"/>
      <c r="L2" s="12"/>
      <c r="M2" s="12"/>
      <c r="N2" s="2"/>
      <c r="O2" s="2"/>
      <c r="P2" s="2"/>
      <c r="Q2" s="12"/>
      <c r="R2" s="12"/>
      <c r="S2" s="12"/>
      <c r="T2" s="12"/>
      <c r="U2" s="2"/>
      <c r="V2" s="12"/>
      <c r="W2" s="12"/>
      <c r="X2" s="2"/>
      <c r="Y2" s="2"/>
      <c r="AA2" s="3">
        <v>0.5837</v>
      </c>
    </row>
    <row r="3" spans="6:25" ht="10.5">
      <c r="F3" s="1"/>
      <c r="G3" s="2"/>
      <c r="H3" s="2"/>
      <c r="I3" s="2"/>
      <c r="J3" s="2"/>
      <c r="K3" s="2"/>
      <c r="L3" s="2"/>
      <c r="M3" s="2"/>
      <c r="N3" s="2"/>
      <c r="O3" s="2"/>
      <c r="P3" s="2"/>
      <c r="Q3" s="2"/>
      <c r="R3" s="2"/>
      <c r="S3" s="2"/>
      <c r="T3" s="2"/>
      <c r="U3" s="2"/>
      <c r="V3" s="2"/>
      <c r="W3" s="2"/>
      <c r="X3" s="2"/>
      <c r="Y3" s="2"/>
    </row>
    <row r="4" spans="1:25" ht="10.5">
      <c r="A4" s="14" t="s">
        <v>2</v>
      </c>
      <c r="B4" s="14"/>
      <c r="C4" s="14"/>
      <c r="D4" s="14"/>
      <c r="F4" s="1"/>
      <c r="G4" s="2"/>
      <c r="H4" s="2"/>
      <c r="I4" s="2"/>
      <c r="J4" s="2"/>
      <c r="K4" s="2"/>
      <c r="L4" s="2"/>
      <c r="M4" s="2"/>
      <c r="N4" s="2"/>
      <c r="O4" s="2"/>
      <c r="P4" s="2"/>
      <c r="Q4" s="2"/>
      <c r="R4" s="2"/>
      <c r="S4" s="2"/>
      <c r="T4" s="2"/>
      <c r="U4" s="2"/>
      <c r="V4" s="2"/>
      <c r="W4" s="2"/>
      <c r="X4" s="2"/>
      <c r="Y4" s="2"/>
    </row>
    <row r="5" spans="1:25" ht="10.5">
      <c r="A5" s="14" t="s">
        <v>127</v>
      </c>
      <c r="B5" s="14"/>
      <c r="C5" s="14"/>
      <c r="D5" s="14"/>
      <c r="F5" s="1"/>
      <c r="G5" s="2"/>
      <c r="H5" s="2"/>
      <c r="I5" s="2"/>
      <c r="J5" s="2"/>
      <c r="K5" s="2"/>
      <c r="L5" s="2"/>
      <c r="M5" s="2"/>
      <c r="N5" s="2"/>
      <c r="O5" s="2"/>
      <c r="P5" s="2"/>
      <c r="Q5" s="2"/>
      <c r="R5" s="2"/>
      <c r="S5" s="2"/>
      <c r="T5" s="2"/>
      <c r="U5" s="2"/>
      <c r="V5" s="2"/>
      <c r="W5" s="2"/>
      <c r="X5" s="2"/>
      <c r="Y5" s="2"/>
    </row>
    <row r="6" spans="6:25" ht="10.5">
      <c r="F6" s="1"/>
      <c r="G6" s="2"/>
      <c r="H6" s="2"/>
      <c r="I6" s="2"/>
      <c r="J6" s="2"/>
      <c r="K6" s="2"/>
      <c r="L6" s="2"/>
      <c r="M6" s="2"/>
      <c r="N6" s="2"/>
      <c r="O6" s="2"/>
      <c r="P6" s="2"/>
      <c r="Q6" s="2"/>
      <c r="R6" s="2"/>
      <c r="S6" s="2"/>
      <c r="T6" s="2"/>
      <c r="U6" s="2"/>
      <c r="V6" s="2"/>
      <c r="W6" s="2"/>
      <c r="X6" s="2"/>
      <c r="Y6" s="2"/>
    </row>
    <row r="7" spans="1:25" ht="10.5">
      <c r="A7" s="3" t="s">
        <v>7</v>
      </c>
      <c r="F7" s="33" t="s">
        <v>4</v>
      </c>
      <c r="G7" s="60">
        <v>39263</v>
      </c>
      <c r="H7" s="60"/>
      <c r="I7" s="60">
        <v>38898</v>
      </c>
      <c r="J7" s="60"/>
      <c r="K7" s="60">
        <v>39082</v>
      </c>
      <c r="L7" s="33"/>
      <c r="M7" s="60">
        <v>38533</v>
      </c>
      <c r="N7" s="33"/>
      <c r="O7" s="60">
        <v>38717</v>
      </c>
      <c r="P7" s="1"/>
      <c r="Q7" s="60">
        <v>39263</v>
      </c>
      <c r="R7" s="60"/>
      <c r="S7" s="60">
        <v>38898</v>
      </c>
      <c r="T7" s="60"/>
      <c r="U7" s="60">
        <v>39082</v>
      </c>
      <c r="V7" s="33"/>
      <c r="W7" s="60">
        <v>38533</v>
      </c>
      <c r="X7" s="33"/>
      <c r="Y7" s="60">
        <v>38717</v>
      </c>
    </row>
    <row r="8" spans="1:25" ht="10.5">
      <c r="A8" s="3" t="s">
        <v>7</v>
      </c>
      <c r="F8" s="33" t="s">
        <v>7</v>
      </c>
      <c r="G8" s="33" t="s">
        <v>5</v>
      </c>
      <c r="H8" s="33"/>
      <c r="I8" s="33" t="s">
        <v>5</v>
      </c>
      <c r="J8" s="33"/>
      <c r="K8" s="33" t="s">
        <v>5</v>
      </c>
      <c r="L8" s="33"/>
      <c r="M8" s="33" t="s">
        <v>5</v>
      </c>
      <c r="N8" s="33"/>
      <c r="O8" s="33" t="s">
        <v>5</v>
      </c>
      <c r="P8" s="1"/>
      <c r="Q8" s="1" t="s">
        <v>145</v>
      </c>
      <c r="R8" s="33"/>
      <c r="S8" s="1" t="s">
        <v>145</v>
      </c>
      <c r="T8" s="33"/>
      <c r="U8" s="1" t="s">
        <v>145</v>
      </c>
      <c r="V8" s="33"/>
      <c r="W8" s="1" t="s">
        <v>145</v>
      </c>
      <c r="X8" s="33"/>
      <c r="Y8" s="1" t="s">
        <v>145</v>
      </c>
    </row>
    <row r="9" spans="1:25" ht="10.5">
      <c r="A9" s="14" t="s">
        <v>48</v>
      </c>
      <c r="B9" s="14"/>
      <c r="C9" s="14"/>
      <c r="D9" s="14"/>
      <c r="F9" s="1" t="s">
        <v>7</v>
      </c>
      <c r="G9" s="38" t="s">
        <v>7</v>
      </c>
      <c r="H9" s="38"/>
      <c r="I9" s="38" t="s">
        <v>7</v>
      </c>
      <c r="J9" s="38"/>
      <c r="K9" s="38" t="s">
        <v>7</v>
      </c>
      <c r="L9" s="39"/>
      <c r="M9" s="38" t="s">
        <v>7</v>
      </c>
      <c r="N9" s="38"/>
      <c r="O9" s="38" t="s">
        <v>7</v>
      </c>
      <c r="P9" s="2"/>
      <c r="Q9" s="38" t="s">
        <v>7</v>
      </c>
      <c r="R9" s="38"/>
      <c r="S9" s="38" t="s">
        <v>7</v>
      </c>
      <c r="T9" s="38"/>
      <c r="U9" s="38" t="s">
        <v>7</v>
      </c>
      <c r="V9" s="39"/>
      <c r="W9" s="38" t="s">
        <v>7</v>
      </c>
      <c r="X9" s="38"/>
      <c r="Y9" s="38" t="s">
        <v>7</v>
      </c>
    </row>
    <row r="10" spans="1:25" ht="10.5">
      <c r="A10" s="14" t="s">
        <v>18</v>
      </c>
      <c r="B10" s="14"/>
      <c r="C10" s="14"/>
      <c r="D10" s="14"/>
      <c r="F10" s="1"/>
      <c r="G10" s="38"/>
      <c r="H10" s="38"/>
      <c r="I10" s="38"/>
      <c r="J10" s="38"/>
      <c r="K10" s="38"/>
      <c r="L10" s="39"/>
      <c r="M10" s="38"/>
      <c r="N10" s="38"/>
      <c r="O10" s="38"/>
      <c r="P10" s="2"/>
      <c r="Q10" s="38"/>
      <c r="R10" s="38"/>
      <c r="S10" s="38"/>
      <c r="T10" s="38"/>
      <c r="U10" s="38"/>
      <c r="V10" s="39"/>
      <c r="W10" s="38"/>
      <c r="X10" s="38"/>
      <c r="Y10" s="38"/>
    </row>
    <row r="11" spans="1:25" ht="10.5">
      <c r="A11" s="3" t="s">
        <v>47</v>
      </c>
      <c r="F11" s="1">
        <v>5</v>
      </c>
      <c r="G11" s="41">
        <v>1511503</v>
      </c>
      <c r="H11" s="41"/>
      <c r="I11" s="41">
        <f>(1561205-9408)+(65870-5460)-(49732-5460)</f>
        <v>1567935</v>
      </c>
      <c r="J11" s="41"/>
      <c r="K11" s="38">
        <v>1554091</v>
      </c>
      <c r="L11" s="39"/>
      <c r="M11" s="41">
        <f>769796-7924</f>
        <v>761872</v>
      </c>
      <c r="N11" s="38"/>
      <c r="O11" s="38">
        <v>693433</v>
      </c>
      <c r="P11" s="2"/>
      <c r="Q11" s="41">
        <f>G11/$AA$2</f>
        <v>2589520.301524756</v>
      </c>
      <c r="R11" s="41"/>
      <c r="S11" s="41">
        <f>I11/$AA$2</f>
        <v>2686200.1027925303</v>
      </c>
      <c r="T11" s="41"/>
      <c r="U11" s="38">
        <f>K11/$AA$2</f>
        <v>2662482.4396093884</v>
      </c>
      <c r="V11" s="39"/>
      <c r="W11" s="41">
        <f>M11/$AA$2</f>
        <v>1305245.8454685626</v>
      </c>
      <c r="X11" s="38"/>
      <c r="Y11" s="38">
        <f>O11/$AA$2</f>
        <v>1187995.5456570156</v>
      </c>
    </row>
    <row r="12" spans="6:25" ht="10.5">
      <c r="F12" s="1"/>
      <c r="G12" s="41"/>
      <c r="H12" s="41"/>
      <c r="I12" s="41"/>
      <c r="J12" s="41"/>
      <c r="K12" s="38"/>
      <c r="L12" s="39"/>
      <c r="M12" s="41"/>
      <c r="N12" s="38"/>
      <c r="O12" s="38"/>
      <c r="P12" s="2"/>
      <c r="Q12" s="41"/>
      <c r="R12" s="41"/>
      <c r="S12" s="41"/>
      <c r="T12" s="41"/>
      <c r="U12" s="38"/>
      <c r="V12" s="39"/>
      <c r="W12" s="41"/>
      <c r="X12" s="38"/>
      <c r="Y12" s="38"/>
    </row>
    <row r="13" spans="6:25" ht="10.5">
      <c r="F13" s="1"/>
      <c r="G13" s="46">
        <f>SUM(G11:G11)</f>
        <v>1511503</v>
      </c>
      <c r="H13" s="41"/>
      <c r="I13" s="46">
        <f>SUM(I11:I11)</f>
        <v>1567935</v>
      </c>
      <c r="J13" s="41"/>
      <c r="K13" s="46">
        <f>SUM(K11:K11)</f>
        <v>1554091</v>
      </c>
      <c r="L13" s="39"/>
      <c r="M13" s="46">
        <f>SUM(M11:M11)</f>
        <v>761872</v>
      </c>
      <c r="N13" s="38"/>
      <c r="O13" s="46">
        <f>SUM(O11:O11)</f>
        <v>693433</v>
      </c>
      <c r="P13" s="2"/>
      <c r="Q13" s="46">
        <f>SUM(Q11:Q11)</f>
        <v>2589520.301524756</v>
      </c>
      <c r="R13" s="41"/>
      <c r="S13" s="46">
        <f>SUM(S11:S11)</f>
        <v>2686200.1027925303</v>
      </c>
      <c r="T13" s="41"/>
      <c r="U13" s="46">
        <f>SUM(U11:U11)</f>
        <v>2662482.4396093884</v>
      </c>
      <c r="V13" s="39"/>
      <c r="W13" s="46">
        <f>SUM(W11:W11)</f>
        <v>1305245.8454685626</v>
      </c>
      <c r="X13" s="38"/>
      <c r="Y13" s="46">
        <f>SUM(Y11:Y11)</f>
        <v>1187995.5456570156</v>
      </c>
    </row>
    <row r="14" spans="1:25" ht="10.5">
      <c r="A14" s="14" t="s">
        <v>19</v>
      </c>
      <c r="B14" s="14"/>
      <c r="C14" s="14"/>
      <c r="D14" s="14"/>
      <c r="F14" s="1"/>
      <c r="G14" s="41"/>
      <c r="H14" s="41"/>
      <c r="I14" s="41"/>
      <c r="J14" s="41"/>
      <c r="K14" s="41"/>
      <c r="L14" s="39"/>
      <c r="M14" s="41"/>
      <c r="N14" s="38"/>
      <c r="O14" s="41"/>
      <c r="P14" s="2"/>
      <c r="Q14" s="41"/>
      <c r="R14" s="41"/>
      <c r="S14" s="41"/>
      <c r="T14" s="41"/>
      <c r="U14" s="41"/>
      <c r="V14" s="39"/>
      <c r="W14" s="41"/>
      <c r="X14" s="38"/>
      <c r="Y14" s="41"/>
    </row>
    <row r="15" spans="1:25" ht="10.5">
      <c r="A15" s="62" t="s">
        <v>20</v>
      </c>
      <c r="B15" s="62"/>
      <c r="C15" s="62"/>
      <c r="D15" s="62"/>
      <c r="E15" s="62"/>
      <c r="F15" s="1" t="s">
        <v>7</v>
      </c>
      <c r="G15" s="41">
        <v>799446</v>
      </c>
      <c r="H15" s="41"/>
      <c r="I15" s="41">
        <f>9408+794431</f>
        <v>803839</v>
      </c>
      <c r="J15" s="41"/>
      <c r="K15" s="38">
        <v>818168</v>
      </c>
      <c r="L15" s="39"/>
      <c r="M15" s="41">
        <v>702997</v>
      </c>
      <c r="N15" s="38"/>
      <c r="O15" s="38">
        <v>734854</v>
      </c>
      <c r="P15" s="2"/>
      <c r="Q15" s="41">
        <f>G15/$AA$2</f>
        <v>1369617.9544286449</v>
      </c>
      <c r="R15" s="41"/>
      <c r="S15" s="41">
        <f>I15/$AA$2</f>
        <v>1377144.0808634572</v>
      </c>
      <c r="T15" s="41"/>
      <c r="U15" s="38">
        <f>K15/$AA$2</f>
        <v>1401692.6503340758</v>
      </c>
      <c r="V15" s="39"/>
      <c r="W15" s="41">
        <f>M15/$AA$2</f>
        <v>1204380.675004283</v>
      </c>
      <c r="X15" s="38"/>
      <c r="Y15" s="38">
        <f>O15/$AA$2</f>
        <v>1258958.369025184</v>
      </c>
    </row>
    <row r="16" spans="1:25" ht="10.5">
      <c r="A16" s="62" t="s">
        <v>21</v>
      </c>
      <c r="B16" s="62"/>
      <c r="C16" s="62"/>
      <c r="D16" s="62"/>
      <c r="E16" s="62"/>
      <c r="F16" s="1">
        <v>6</v>
      </c>
      <c r="G16" s="41">
        <f>+7!H36</f>
        <v>1120775</v>
      </c>
      <c r="H16" s="41"/>
      <c r="I16" s="41">
        <v>1240611</v>
      </c>
      <c r="J16" s="41"/>
      <c r="K16" s="38">
        <v>1126441</v>
      </c>
      <c r="L16" s="39"/>
      <c r="M16" s="41">
        <v>1221908</v>
      </c>
      <c r="N16" s="38"/>
      <c r="O16" s="38">
        <v>1133106</v>
      </c>
      <c r="P16" s="2"/>
      <c r="Q16" s="41">
        <f>G16/$AA$2</f>
        <v>1920121.637827651</v>
      </c>
      <c r="R16" s="41"/>
      <c r="S16" s="41">
        <f>I16/$AA$2</f>
        <v>2125425.732396779</v>
      </c>
      <c r="T16" s="41"/>
      <c r="U16" s="38">
        <f>K16/$AA$2</f>
        <v>1929828.6791159844</v>
      </c>
      <c r="V16" s="39"/>
      <c r="W16" s="41">
        <f>M16/$AA$2</f>
        <v>2093383.5874593114</v>
      </c>
      <c r="X16" s="38"/>
      <c r="Y16" s="38">
        <f>O16/$AA$2</f>
        <v>1941247.2160356347</v>
      </c>
    </row>
    <row r="17" spans="1:25" ht="10.5">
      <c r="A17" s="44" t="s">
        <v>52</v>
      </c>
      <c r="B17" s="44"/>
      <c r="C17" s="44"/>
      <c r="D17" s="44"/>
      <c r="E17" s="44"/>
      <c r="F17" s="1" t="s">
        <v>7</v>
      </c>
      <c r="G17" s="41">
        <v>10516</v>
      </c>
      <c r="H17" s="41"/>
      <c r="I17" s="41">
        <f>11425+1391</f>
        <v>12816</v>
      </c>
      <c r="J17" s="41"/>
      <c r="K17" s="38">
        <v>26494</v>
      </c>
      <c r="L17" s="39"/>
      <c r="M17" s="41">
        <v>89485</v>
      </c>
      <c r="N17" s="38"/>
      <c r="O17" s="38">
        <v>10815</v>
      </c>
      <c r="P17" s="2"/>
      <c r="Q17" s="41">
        <f>G17/$AA$2</f>
        <v>18016.104163097483</v>
      </c>
      <c r="R17" s="41"/>
      <c r="S17" s="41">
        <f>I17/$AA$2</f>
        <v>21956.484495459998</v>
      </c>
      <c r="T17" s="41"/>
      <c r="U17" s="38">
        <f>K17/$AA$2</f>
        <v>45389.75501113586</v>
      </c>
      <c r="V17" s="39"/>
      <c r="W17" s="41">
        <f>M17/$AA$2</f>
        <v>153306.4930615042</v>
      </c>
      <c r="X17" s="38"/>
      <c r="Y17" s="38">
        <f>O17/$AA$2</f>
        <v>18528.35360630461</v>
      </c>
    </row>
    <row r="18" spans="1:25" ht="10.5">
      <c r="A18" s="44"/>
      <c r="B18" s="44"/>
      <c r="C18" s="44"/>
      <c r="D18" s="44"/>
      <c r="E18" s="44"/>
      <c r="F18" s="1"/>
      <c r="G18" s="41"/>
      <c r="H18" s="41"/>
      <c r="I18" s="41"/>
      <c r="J18" s="41"/>
      <c r="K18" s="38"/>
      <c r="L18" s="39"/>
      <c r="M18" s="41"/>
      <c r="N18" s="38"/>
      <c r="O18" s="38"/>
      <c r="P18" s="2"/>
      <c r="Q18" s="41"/>
      <c r="R18" s="41"/>
      <c r="S18" s="41"/>
      <c r="T18" s="41"/>
      <c r="U18" s="38"/>
      <c r="V18" s="39"/>
      <c r="W18" s="41"/>
      <c r="X18" s="38"/>
      <c r="Y18" s="38"/>
    </row>
    <row r="19" spans="1:25" ht="10.5">
      <c r="A19" s="44"/>
      <c r="B19" s="44"/>
      <c r="C19" s="44"/>
      <c r="D19" s="44"/>
      <c r="F19" s="1" t="s">
        <v>7</v>
      </c>
      <c r="G19" s="56">
        <f>SUM(G15:G17)</f>
        <v>1930737</v>
      </c>
      <c r="H19" s="41"/>
      <c r="I19" s="56">
        <f>SUM(I15:I17)</f>
        <v>2057266</v>
      </c>
      <c r="J19" s="41"/>
      <c r="K19" s="56">
        <f>SUM(K15:K17)</f>
        <v>1971103</v>
      </c>
      <c r="L19" s="39"/>
      <c r="M19" s="56">
        <f>SUM(M15:M17)</f>
        <v>2014390</v>
      </c>
      <c r="N19" s="38"/>
      <c r="O19" s="56">
        <f>SUM(O15:O17)</f>
        <v>1878775</v>
      </c>
      <c r="P19" s="2"/>
      <c r="Q19" s="56">
        <f>SUM(Q15:Q17)</f>
        <v>3307755.6964193936</v>
      </c>
      <c r="R19" s="41"/>
      <c r="S19" s="56">
        <f>SUM(S15:S17)</f>
        <v>3524526.2977556963</v>
      </c>
      <c r="T19" s="41"/>
      <c r="U19" s="56">
        <f>SUM(U15:U17)</f>
        <v>3376911.084461196</v>
      </c>
      <c r="V19" s="39"/>
      <c r="W19" s="56">
        <f>SUM(W15:W17)</f>
        <v>3451070.7555250986</v>
      </c>
      <c r="X19" s="38"/>
      <c r="Y19" s="56">
        <f>SUM(Y15:Y17)</f>
        <v>3218733.9386671237</v>
      </c>
    </row>
    <row r="20" spans="1:25" ht="10.5">
      <c r="A20" s="44"/>
      <c r="B20" s="44"/>
      <c r="C20" s="44"/>
      <c r="D20" s="44"/>
      <c r="F20" s="1"/>
      <c r="G20" s="56"/>
      <c r="H20" s="41"/>
      <c r="I20" s="56"/>
      <c r="J20" s="41"/>
      <c r="K20" s="56"/>
      <c r="L20" s="39"/>
      <c r="M20" s="56"/>
      <c r="N20" s="38"/>
      <c r="O20" s="56"/>
      <c r="P20" s="2"/>
      <c r="Q20" s="56"/>
      <c r="R20" s="41"/>
      <c r="S20" s="56"/>
      <c r="T20" s="41"/>
      <c r="U20" s="56"/>
      <c r="V20" s="39"/>
      <c r="W20" s="56"/>
      <c r="X20" s="38"/>
      <c r="Y20" s="56"/>
    </row>
    <row r="21" spans="1:25" ht="11.25" thickBot="1">
      <c r="A21" s="14" t="s">
        <v>49</v>
      </c>
      <c r="B21" s="14"/>
      <c r="C21" s="14"/>
      <c r="D21" s="14"/>
      <c r="F21" s="1" t="s">
        <v>7</v>
      </c>
      <c r="G21" s="57">
        <f>+G13+G19</f>
        <v>3442240</v>
      </c>
      <c r="H21" s="41"/>
      <c r="I21" s="57">
        <f>+I13+I19</f>
        <v>3625201</v>
      </c>
      <c r="J21" s="41"/>
      <c r="K21" s="57">
        <f>+K13+K19</f>
        <v>3525194</v>
      </c>
      <c r="L21" s="39"/>
      <c r="M21" s="57">
        <f>+M13+M19</f>
        <v>2776262</v>
      </c>
      <c r="N21" s="38"/>
      <c r="O21" s="57">
        <f>+O13+O19</f>
        <v>2572208</v>
      </c>
      <c r="P21" s="42"/>
      <c r="Q21" s="57">
        <f>+Q13+Q19</f>
        <v>5897275.99794415</v>
      </c>
      <c r="R21" s="41"/>
      <c r="S21" s="57">
        <f>+S13+S19</f>
        <v>6210726.400548227</v>
      </c>
      <c r="T21" s="41"/>
      <c r="U21" s="57">
        <f>+U13+U19</f>
        <v>6039393.524070584</v>
      </c>
      <c r="V21" s="39"/>
      <c r="W21" s="57">
        <f>+W13+W19</f>
        <v>4756316.600993661</v>
      </c>
      <c r="X21" s="38"/>
      <c r="Y21" s="57">
        <f>+Y13+Y19</f>
        <v>4406729.48432414</v>
      </c>
    </row>
    <row r="22" spans="6:25" ht="11.25" thickTop="1">
      <c r="F22" s="1"/>
      <c r="G22" s="63"/>
      <c r="H22" s="63"/>
      <c r="I22" s="63"/>
      <c r="J22" s="63"/>
      <c r="K22" s="63"/>
      <c r="L22" s="39"/>
      <c r="M22" s="63"/>
      <c r="N22" s="38"/>
      <c r="O22" s="63"/>
      <c r="P22" s="2"/>
      <c r="Q22" s="63"/>
      <c r="R22" s="63"/>
      <c r="S22" s="63"/>
      <c r="T22" s="63"/>
      <c r="U22" s="63"/>
      <c r="V22" s="39"/>
      <c r="W22" s="63"/>
      <c r="X22" s="38"/>
      <c r="Y22" s="63"/>
    </row>
    <row r="23" spans="1:25" ht="10.5">
      <c r="A23" s="14" t="s">
        <v>50</v>
      </c>
      <c r="B23" s="14"/>
      <c r="C23" s="14"/>
      <c r="D23" s="14"/>
      <c r="F23" s="1"/>
      <c r="G23" s="63"/>
      <c r="H23" s="63"/>
      <c r="I23" s="63"/>
      <c r="J23" s="63"/>
      <c r="K23" s="63"/>
      <c r="L23" s="39"/>
      <c r="M23" s="63"/>
      <c r="N23" s="38"/>
      <c r="O23" s="63"/>
      <c r="P23" s="2"/>
      <c r="Q23" s="63"/>
      <c r="R23" s="63"/>
      <c r="S23" s="63"/>
      <c r="T23" s="63"/>
      <c r="U23" s="63"/>
      <c r="V23" s="39"/>
      <c r="W23" s="63"/>
      <c r="X23" s="38"/>
      <c r="Y23" s="63"/>
    </row>
    <row r="24" spans="1:25" ht="10.5">
      <c r="A24" s="14" t="s">
        <v>51</v>
      </c>
      <c r="B24" s="14"/>
      <c r="C24" s="14"/>
      <c r="D24" s="14"/>
      <c r="F24" s="1"/>
      <c r="G24" s="41"/>
      <c r="H24" s="41"/>
      <c r="I24" s="41"/>
      <c r="J24" s="41"/>
      <c r="K24" s="38"/>
      <c r="L24" s="38"/>
      <c r="M24" s="41"/>
      <c r="N24" s="38"/>
      <c r="O24" s="38"/>
      <c r="P24" s="2"/>
      <c r="Q24" s="41"/>
      <c r="R24" s="41"/>
      <c r="S24" s="41"/>
      <c r="T24" s="41"/>
      <c r="U24" s="38"/>
      <c r="V24" s="38"/>
      <c r="W24" s="41"/>
      <c r="X24" s="38"/>
      <c r="Y24" s="38"/>
    </row>
    <row r="25" spans="1:25" ht="10.5">
      <c r="A25" s="3" t="s">
        <v>8</v>
      </c>
      <c r="F25" s="1">
        <v>4</v>
      </c>
      <c r="G25" s="41">
        <f>+6!H42</f>
        <v>2185000</v>
      </c>
      <c r="H25" s="41"/>
      <c r="I25" s="41">
        <f>+6!J42</f>
        <v>2185000</v>
      </c>
      <c r="J25" s="41"/>
      <c r="K25" s="38">
        <v>2185000</v>
      </c>
      <c r="L25" s="38"/>
      <c r="M25" s="41">
        <v>2185000</v>
      </c>
      <c r="N25" s="38"/>
      <c r="O25" s="38">
        <v>2185000</v>
      </c>
      <c r="P25" s="2"/>
      <c r="Q25" s="41">
        <f>G25/$AA$2</f>
        <v>3743361.3157443893</v>
      </c>
      <c r="R25" s="41"/>
      <c r="S25" s="41">
        <f>I25/$AA$2</f>
        <v>3743361.3157443893</v>
      </c>
      <c r="T25" s="41"/>
      <c r="U25" s="38">
        <f>K25/$AA$2</f>
        <v>3743361.3157443893</v>
      </c>
      <c r="V25" s="39"/>
      <c r="W25" s="41">
        <f>M25/$AA$2</f>
        <v>3743361.3157443893</v>
      </c>
      <c r="X25" s="38"/>
      <c r="Y25" s="38">
        <f>O25/$AA$2</f>
        <v>3743361.3157443893</v>
      </c>
    </row>
    <row r="26" spans="1:25" ht="10.5">
      <c r="A26" s="3" t="s">
        <v>9</v>
      </c>
      <c r="F26" s="1"/>
      <c r="G26" s="41">
        <f>+4!G17+4!I17</f>
        <v>247106</v>
      </c>
      <c r="H26" s="41"/>
      <c r="I26" s="41">
        <v>325885</v>
      </c>
      <c r="J26" s="41"/>
      <c r="K26" s="38">
        <v>326461</v>
      </c>
      <c r="L26" s="38"/>
      <c r="M26" s="41">
        <v>-432758</v>
      </c>
      <c r="N26" s="38"/>
      <c r="O26" s="38">
        <v>-447208</v>
      </c>
      <c r="P26" s="48"/>
      <c r="Q26" s="41">
        <f>G26/$AA$2</f>
        <v>423344.18365598767</v>
      </c>
      <c r="R26" s="41"/>
      <c r="S26" s="41">
        <f>I26/$AA$2</f>
        <v>558309.0628747644</v>
      </c>
      <c r="T26" s="41"/>
      <c r="U26" s="38">
        <f>K26/$AA$2</f>
        <v>559295.8711666953</v>
      </c>
      <c r="V26" s="39"/>
      <c r="W26" s="41">
        <f>M26/$AA$2</f>
        <v>-741404.8312489293</v>
      </c>
      <c r="X26" s="38"/>
      <c r="Y26" s="38">
        <f>O26/$AA$2</f>
        <v>-766160.6989892068</v>
      </c>
    </row>
    <row r="27" spans="6:25" ht="10.5">
      <c r="F27" s="1"/>
      <c r="G27" s="41"/>
      <c r="H27" s="41"/>
      <c r="I27" s="41"/>
      <c r="J27" s="41"/>
      <c r="K27" s="38"/>
      <c r="L27" s="38"/>
      <c r="M27" s="41"/>
      <c r="N27" s="38"/>
      <c r="O27" s="38"/>
      <c r="P27" s="48"/>
      <c r="Q27" s="41"/>
      <c r="R27" s="41"/>
      <c r="S27" s="41"/>
      <c r="T27" s="41"/>
      <c r="U27" s="38"/>
      <c r="V27" s="38"/>
      <c r="W27" s="41"/>
      <c r="X27" s="38"/>
      <c r="Y27" s="38"/>
    </row>
    <row r="28" spans="1:25" ht="10.5">
      <c r="A28" s="3" t="s">
        <v>7</v>
      </c>
      <c r="F28" s="1"/>
      <c r="G28" s="46">
        <f>SUM(G25:G26)</f>
        <v>2432106</v>
      </c>
      <c r="H28" s="41"/>
      <c r="I28" s="46">
        <f>SUM(I25:I26)</f>
        <v>2510885</v>
      </c>
      <c r="J28" s="41"/>
      <c r="K28" s="46">
        <f>SUM(K25:K26)</f>
        <v>2511461</v>
      </c>
      <c r="L28" s="38"/>
      <c r="M28" s="46">
        <f>SUM(M25:M26)</f>
        <v>1752242</v>
      </c>
      <c r="N28" s="38"/>
      <c r="O28" s="46">
        <f>SUM(O25:O26)</f>
        <v>1737792</v>
      </c>
      <c r="P28" s="42"/>
      <c r="Q28" s="46">
        <f>SUM(Q25:Q26)</f>
        <v>4166705.499400377</v>
      </c>
      <c r="R28" s="41"/>
      <c r="S28" s="46">
        <f>SUM(S25:S26)</f>
        <v>4301670.378619154</v>
      </c>
      <c r="T28" s="41"/>
      <c r="U28" s="46">
        <f>SUM(U25:U26)</f>
        <v>4302657.186911085</v>
      </c>
      <c r="V28" s="38"/>
      <c r="W28" s="46">
        <f>SUM(W25:W26)</f>
        <v>3001956.48449546</v>
      </c>
      <c r="X28" s="38"/>
      <c r="Y28" s="46">
        <f>SUM(Y25:Y26)</f>
        <v>2977200.6167551824</v>
      </c>
    </row>
    <row r="29" spans="1:25" ht="10.5">
      <c r="A29" s="3" t="s">
        <v>7</v>
      </c>
      <c r="F29" s="1"/>
      <c r="G29" s="38"/>
      <c r="H29" s="38"/>
      <c r="I29" s="38"/>
      <c r="J29" s="38"/>
      <c r="K29" s="38"/>
      <c r="L29" s="38"/>
      <c r="M29" s="38"/>
      <c r="N29" s="38"/>
      <c r="O29" s="38"/>
      <c r="P29" s="2"/>
      <c r="Q29" s="38"/>
      <c r="R29" s="38"/>
      <c r="S29" s="38"/>
      <c r="T29" s="38"/>
      <c r="U29" s="38"/>
      <c r="V29" s="38"/>
      <c r="W29" s="38"/>
      <c r="X29" s="38"/>
      <c r="Y29" s="38"/>
    </row>
    <row r="30" spans="1:25" ht="10.5">
      <c r="A30" s="14" t="s">
        <v>22</v>
      </c>
      <c r="B30" s="14"/>
      <c r="C30" s="14"/>
      <c r="D30" s="14"/>
      <c r="F30" s="1" t="s">
        <v>7</v>
      </c>
      <c r="G30" s="38"/>
      <c r="H30" s="38"/>
      <c r="I30" s="38"/>
      <c r="J30" s="38"/>
      <c r="K30" s="38"/>
      <c r="L30" s="38"/>
      <c r="M30" s="38"/>
      <c r="N30" s="38"/>
      <c r="O30" s="38"/>
      <c r="P30" s="2"/>
      <c r="Q30" s="38"/>
      <c r="R30" s="38"/>
      <c r="S30" s="38"/>
      <c r="T30" s="38"/>
      <c r="U30" s="38"/>
      <c r="V30" s="38"/>
      <c r="W30" s="38"/>
      <c r="X30" s="38"/>
      <c r="Y30" s="38"/>
    </row>
    <row r="31" spans="1:25" ht="10.5">
      <c r="A31" s="3" t="s">
        <v>23</v>
      </c>
      <c r="F31" s="1" t="s">
        <v>7</v>
      </c>
      <c r="G31" s="41">
        <v>8369</v>
      </c>
      <c r="H31" s="41"/>
      <c r="I31" s="41">
        <v>17565</v>
      </c>
      <c r="J31" s="41"/>
      <c r="K31" s="38">
        <v>12965</v>
      </c>
      <c r="L31" s="39"/>
      <c r="M31" s="41">
        <v>19956</v>
      </c>
      <c r="N31" s="38"/>
      <c r="O31" s="38">
        <v>15356</v>
      </c>
      <c r="P31" s="2"/>
      <c r="Q31" s="41">
        <f>G31/$AA$2</f>
        <v>14337.844783279083</v>
      </c>
      <c r="R31" s="41"/>
      <c r="S31" s="41">
        <f>I31/$AA$2</f>
        <v>30092.51327736851</v>
      </c>
      <c r="T31" s="41"/>
      <c r="U31" s="38">
        <f>K31/$AA$2</f>
        <v>22211.752612643482</v>
      </c>
      <c r="V31" s="39"/>
      <c r="W31" s="41">
        <f>M31/$AA$2</f>
        <v>34188.79561418537</v>
      </c>
      <c r="X31" s="38"/>
      <c r="Y31" s="38">
        <f>O31/$AA$2</f>
        <v>26308.03494946034</v>
      </c>
    </row>
    <row r="32" spans="1:25" ht="10.5">
      <c r="A32" s="3" t="s">
        <v>24</v>
      </c>
      <c r="F32" s="1"/>
      <c r="G32" s="41">
        <v>112884</v>
      </c>
      <c r="H32" s="41"/>
      <c r="I32" s="41">
        <f>118800-6532</f>
        <v>112268</v>
      </c>
      <c r="J32" s="41"/>
      <c r="K32" s="38">
        <v>112884</v>
      </c>
      <c r="L32" s="39"/>
      <c r="M32" s="41">
        <f>34000-3000</f>
        <v>31000</v>
      </c>
      <c r="N32" s="38"/>
      <c r="O32" s="38">
        <v>27000</v>
      </c>
      <c r="P32" s="2"/>
      <c r="Q32" s="41">
        <f>G32/$AA$2</f>
        <v>193393.86671235223</v>
      </c>
      <c r="R32" s="41"/>
      <c r="S32" s="41">
        <f>I32/$AA$2</f>
        <v>192338.53006681515</v>
      </c>
      <c r="T32" s="41"/>
      <c r="U32" s="38">
        <f>K32/$AA$2</f>
        <v>193393.86671235223</v>
      </c>
      <c r="V32" s="39"/>
      <c r="W32" s="41">
        <f>M32/$AA$2</f>
        <v>53109.47404488607</v>
      </c>
      <c r="X32" s="38"/>
      <c r="Y32" s="38">
        <f>O32/$AA$2</f>
        <v>46256.63868425561</v>
      </c>
    </row>
    <row r="33" spans="6:25" ht="10.5">
      <c r="F33" s="1"/>
      <c r="G33" s="41"/>
      <c r="H33" s="41"/>
      <c r="I33" s="41"/>
      <c r="J33" s="41"/>
      <c r="K33" s="38"/>
      <c r="L33" s="39"/>
      <c r="M33" s="41"/>
      <c r="N33" s="38"/>
      <c r="O33" s="38"/>
      <c r="P33" s="2"/>
      <c r="Q33" s="41"/>
      <c r="R33" s="41"/>
      <c r="S33" s="41"/>
      <c r="T33" s="41"/>
      <c r="U33" s="38"/>
      <c r="V33" s="39"/>
      <c r="W33" s="41"/>
      <c r="X33" s="38"/>
      <c r="Y33" s="38"/>
    </row>
    <row r="34" spans="1:25" ht="10.5">
      <c r="A34" s="3" t="s">
        <v>7</v>
      </c>
      <c r="F34" s="1" t="s">
        <v>7</v>
      </c>
      <c r="G34" s="46">
        <f>SUM(G31:G32)</f>
        <v>121253</v>
      </c>
      <c r="H34" s="41"/>
      <c r="I34" s="46">
        <f>SUM(I31:I32)</f>
        <v>129833</v>
      </c>
      <c r="J34" s="41"/>
      <c r="K34" s="46">
        <f>SUM(K31:K32)</f>
        <v>125849</v>
      </c>
      <c r="L34" s="43"/>
      <c r="M34" s="46">
        <f>SUM(M31:M32)</f>
        <v>50956</v>
      </c>
      <c r="N34" s="38"/>
      <c r="O34" s="46">
        <f>SUM(O31:O32)</f>
        <v>42356</v>
      </c>
      <c r="P34" s="42"/>
      <c r="Q34" s="46">
        <f>SUM(Q31:Q32)</f>
        <v>207731.71149563132</v>
      </c>
      <c r="R34" s="41"/>
      <c r="S34" s="46">
        <f>SUM(S31:S32)</f>
        <v>222431.04334418365</v>
      </c>
      <c r="T34" s="41"/>
      <c r="U34" s="46">
        <f>SUM(U31:U32)</f>
        <v>215605.61932499573</v>
      </c>
      <c r="V34" s="43"/>
      <c r="W34" s="46">
        <f>SUM(W31:W32)</f>
        <v>87298.26965907143</v>
      </c>
      <c r="X34" s="38"/>
      <c r="Y34" s="46">
        <f>SUM(Y31:Y32)</f>
        <v>72564.67363371595</v>
      </c>
    </row>
    <row r="35" spans="1:25" ht="10.5">
      <c r="A35" s="14" t="s">
        <v>25</v>
      </c>
      <c r="B35" s="14"/>
      <c r="C35" s="14"/>
      <c r="D35" s="14"/>
      <c r="F35" s="1" t="s">
        <v>7</v>
      </c>
      <c r="G35" s="38"/>
      <c r="H35" s="38"/>
      <c r="I35" s="38"/>
      <c r="J35" s="38"/>
      <c r="K35" s="38"/>
      <c r="L35" s="38"/>
      <c r="M35" s="38"/>
      <c r="N35" s="38"/>
      <c r="O35" s="38"/>
      <c r="P35" s="2"/>
      <c r="Q35" s="38"/>
      <c r="R35" s="38"/>
      <c r="S35" s="38"/>
      <c r="T35" s="38"/>
      <c r="U35" s="38"/>
      <c r="V35" s="38"/>
      <c r="W35" s="38"/>
      <c r="X35" s="38"/>
      <c r="Y35" s="38"/>
    </row>
    <row r="36" spans="1:25" ht="10.5">
      <c r="A36" s="51" t="s">
        <v>53</v>
      </c>
      <c r="B36" s="51"/>
      <c r="C36" s="51"/>
      <c r="D36" s="51"/>
      <c r="E36" s="51"/>
      <c r="F36" s="1"/>
      <c r="G36" s="38">
        <v>444961</v>
      </c>
      <c r="H36" s="38"/>
      <c r="I36" s="38">
        <f>181499+358844</f>
        <v>540343</v>
      </c>
      <c r="J36" s="38"/>
      <c r="K36" s="38">
        <v>529716</v>
      </c>
      <c r="L36" s="38"/>
      <c r="M36" s="38">
        <v>586050</v>
      </c>
      <c r="N36" s="38"/>
      <c r="O36" s="38">
        <v>260271</v>
      </c>
      <c r="P36" s="2"/>
      <c r="Q36" s="41">
        <f>G36/$AA$2</f>
        <v>762311.1187253726</v>
      </c>
      <c r="R36" s="41"/>
      <c r="S36" s="41">
        <f>I36/$AA$2</f>
        <v>925720.4043172863</v>
      </c>
      <c r="T36" s="41"/>
      <c r="U36" s="38">
        <f>K36/$AA$2</f>
        <v>907514.1339729313</v>
      </c>
      <c r="V36" s="39"/>
      <c r="W36" s="41">
        <f>M36/$AA$2</f>
        <v>1004026.0407743704</v>
      </c>
      <c r="X36" s="38"/>
      <c r="Y36" s="38">
        <f>O36/$AA$2</f>
        <v>445898.57803666266</v>
      </c>
    </row>
    <row r="37" spans="1:25" ht="10.5">
      <c r="A37" s="51" t="s">
        <v>132</v>
      </c>
      <c r="B37" s="51"/>
      <c r="C37" s="51"/>
      <c r="D37" s="51"/>
      <c r="E37" s="51"/>
      <c r="F37" s="1"/>
      <c r="G37" s="38">
        <v>77097</v>
      </c>
      <c r="H37" s="38"/>
      <c r="I37" s="38">
        <v>0</v>
      </c>
      <c r="J37" s="38">
        <v>0</v>
      </c>
      <c r="K37" s="38">
        <v>0</v>
      </c>
      <c r="L37" s="38"/>
      <c r="M37" s="38">
        <v>0</v>
      </c>
      <c r="N37" s="38"/>
      <c r="O37" s="38">
        <v>0</v>
      </c>
      <c r="P37" s="2"/>
      <c r="Q37" s="41">
        <f>G37/$AA$2</f>
        <v>132083.26194963165</v>
      </c>
      <c r="R37" s="41"/>
      <c r="S37" s="41">
        <f>I37/$AA$2</f>
        <v>0</v>
      </c>
      <c r="T37" s="41"/>
      <c r="U37" s="38">
        <f>K37/$AA$2</f>
        <v>0</v>
      </c>
      <c r="V37" s="39"/>
      <c r="W37" s="41">
        <f>M37/$AA$2</f>
        <v>0</v>
      </c>
      <c r="X37" s="38"/>
      <c r="Y37" s="38">
        <f>O37/$AA$2</f>
        <v>0</v>
      </c>
    </row>
    <row r="38" spans="1:25" ht="10.5">
      <c r="A38" s="62" t="s">
        <v>26</v>
      </c>
      <c r="B38" s="62"/>
      <c r="C38" s="62"/>
      <c r="D38" s="62"/>
      <c r="E38" s="62"/>
      <c r="F38" s="1">
        <v>7</v>
      </c>
      <c r="G38" s="41">
        <f>+7!H46</f>
        <v>347603</v>
      </c>
      <c r="H38" s="41"/>
      <c r="I38" s="41">
        <v>374841</v>
      </c>
      <c r="J38" s="41"/>
      <c r="K38" s="38">
        <v>338948</v>
      </c>
      <c r="L38" s="39"/>
      <c r="M38" s="41">
        <v>293903</v>
      </c>
      <c r="N38" s="38"/>
      <c r="O38" s="38">
        <v>445041</v>
      </c>
      <c r="P38" s="2"/>
      <c r="Q38" s="41">
        <f>G38/$AA$2</f>
        <v>595516.5324653075</v>
      </c>
      <c r="R38" s="41"/>
      <c r="S38" s="41">
        <f>I38/$AA$2</f>
        <v>642180.9148535207</v>
      </c>
      <c r="T38" s="41"/>
      <c r="U38" s="38">
        <f>K38/$AA$2</f>
        <v>580688.7099537434</v>
      </c>
      <c r="V38" s="39"/>
      <c r="W38" s="41">
        <f>M38/$AA$2</f>
        <v>503517.2177488436</v>
      </c>
      <c r="X38" s="38"/>
      <c r="Y38" s="38">
        <f>O38/$AA$2</f>
        <v>762448.1754325852</v>
      </c>
    </row>
    <row r="39" spans="1:25" ht="10.5">
      <c r="A39" s="3" t="s">
        <v>54</v>
      </c>
      <c r="F39" s="1"/>
      <c r="G39" s="41">
        <v>19220</v>
      </c>
      <c r="H39" s="41"/>
      <c r="I39" s="41">
        <v>69299</v>
      </c>
      <c r="J39" s="41"/>
      <c r="K39" s="38">
        <v>19220</v>
      </c>
      <c r="L39" s="39"/>
      <c r="M39" s="41">
        <f>89754+3357</f>
        <v>93111</v>
      </c>
      <c r="N39" s="38"/>
      <c r="O39" s="38">
        <v>86748</v>
      </c>
      <c r="P39" s="2"/>
      <c r="Q39" s="41">
        <f>G39/$AA$2</f>
        <v>32927.873907829366</v>
      </c>
      <c r="R39" s="41"/>
      <c r="S39" s="41">
        <f>I39/$AA$2</f>
        <v>118723.65941408258</v>
      </c>
      <c r="T39" s="41"/>
      <c r="U39" s="38">
        <f>K39/$AA$2</f>
        <v>32927.873907829366</v>
      </c>
      <c r="V39" s="39"/>
      <c r="W39" s="41">
        <f>M39/$AA$2</f>
        <v>159518.58831591572</v>
      </c>
      <c r="X39" s="38"/>
      <c r="Y39" s="38">
        <f>O39/$AA$2</f>
        <v>148617.4404659928</v>
      </c>
    </row>
    <row r="40" spans="6:25" ht="10.5">
      <c r="F40" s="1"/>
      <c r="G40" s="41"/>
      <c r="H40" s="41"/>
      <c r="I40" s="41"/>
      <c r="J40" s="41"/>
      <c r="K40" s="38"/>
      <c r="L40" s="39"/>
      <c r="M40" s="41"/>
      <c r="N40" s="38"/>
      <c r="O40" s="38"/>
      <c r="P40" s="2"/>
      <c r="Q40" s="41"/>
      <c r="R40" s="41"/>
      <c r="S40" s="41"/>
      <c r="T40" s="41"/>
      <c r="U40" s="38"/>
      <c r="V40" s="39"/>
      <c r="W40" s="41"/>
      <c r="X40" s="38"/>
      <c r="Y40" s="38"/>
    </row>
    <row r="41" spans="1:25" ht="10.5">
      <c r="A41" s="3" t="s">
        <v>7</v>
      </c>
      <c r="F41" s="1" t="s">
        <v>7</v>
      </c>
      <c r="G41" s="46">
        <f>SUM(G36:G39)</f>
        <v>888881</v>
      </c>
      <c r="H41" s="41"/>
      <c r="I41" s="46">
        <f>SUM(I36:I39)</f>
        <v>984483</v>
      </c>
      <c r="J41" s="41"/>
      <c r="K41" s="46">
        <f>SUM(K36:K39)</f>
        <v>887884</v>
      </c>
      <c r="L41" s="43"/>
      <c r="M41" s="46">
        <f>SUM(M36:M39)</f>
        <v>973064</v>
      </c>
      <c r="N41" s="38"/>
      <c r="O41" s="46">
        <f>SUM(O36:O39)</f>
        <v>792060</v>
      </c>
      <c r="P41" s="42"/>
      <c r="Q41" s="46">
        <f>SUM(Q36:Q39)</f>
        <v>1522838.7870481412</v>
      </c>
      <c r="R41" s="41"/>
      <c r="S41" s="46">
        <f>SUM(S36:S39)</f>
        <v>1686624.9785848896</v>
      </c>
      <c r="T41" s="41"/>
      <c r="U41" s="46">
        <f>SUM(U36:U39)</f>
        <v>1521130.717834504</v>
      </c>
      <c r="V41" s="43"/>
      <c r="W41" s="46">
        <f>SUM(W36:W39)</f>
        <v>1667061.84683913</v>
      </c>
      <c r="X41" s="38"/>
      <c r="Y41" s="46">
        <f>SUM(Y36:Y39)</f>
        <v>1356964.1939352406</v>
      </c>
    </row>
    <row r="42" spans="1:25" ht="10.5">
      <c r="A42" s="3" t="s">
        <v>7</v>
      </c>
      <c r="F42" s="1" t="s">
        <v>7</v>
      </c>
      <c r="G42" s="41"/>
      <c r="H42" s="41"/>
      <c r="I42" s="41"/>
      <c r="J42" s="41"/>
      <c r="K42" s="38"/>
      <c r="L42" s="39"/>
      <c r="M42" s="41"/>
      <c r="N42" s="38"/>
      <c r="O42" s="38"/>
      <c r="P42" s="2"/>
      <c r="Q42" s="41"/>
      <c r="R42" s="41"/>
      <c r="S42" s="41"/>
      <c r="T42" s="41"/>
      <c r="U42" s="38"/>
      <c r="V42" s="39"/>
      <c r="W42" s="41"/>
      <c r="X42" s="38"/>
      <c r="Y42" s="38"/>
    </row>
    <row r="43" spans="1:25" ht="11.25" thickBot="1">
      <c r="A43" s="64" t="s">
        <v>55</v>
      </c>
      <c r="B43" s="64"/>
      <c r="C43" s="64"/>
      <c r="D43" s="64"/>
      <c r="E43" s="64"/>
      <c r="F43" s="1" t="s">
        <v>7</v>
      </c>
      <c r="G43" s="57">
        <f>+G28+G34+G41</f>
        <v>3442240</v>
      </c>
      <c r="H43" s="41"/>
      <c r="I43" s="57">
        <f>+I28+I34+I41</f>
        <v>3625201</v>
      </c>
      <c r="J43" s="41"/>
      <c r="K43" s="57">
        <f>+K28+K34+K41</f>
        <v>3525194</v>
      </c>
      <c r="L43" s="43"/>
      <c r="M43" s="57">
        <f>+M28+M34+M41</f>
        <v>2776262</v>
      </c>
      <c r="N43" s="38"/>
      <c r="O43" s="57">
        <f>+O28+O34+O41</f>
        <v>2572208</v>
      </c>
      <c r="P43" s="42"/>
      <c r="Q43" s="57">
        <f>+Q28+Q34+Q41</f>
        <v>5897275.997944149</v>
      </c>
      <c r="R43" s="41"/>
      <c r="S43" s="57">
        <f>+S28+S34+S41</f>
        <v>6210726.400548227</v>
      </c>
      <c r="T43" s="41"/>
      <c r="U43" s="57">
        <f>+U28+U34+U41</f>
        <v>6039393.524070585</v>
      </c>
      <c r="V43" s="43"/>
      <c r="W43" s="57">
        <f>+W28+W34+W41</f>
        <v>4756316.600993661</v>
      </c>
      <c r="X43" s="38"/>
      <c r="Y43" s="57">
        <f>+Y28+Y34+Y41</f>
        <v>4406729.484324139</v>
      </c>
    </row>
    <row r="44" ht="11.25" thickTop="1"/>
    <row r="45" spans="1:25" ht="10.5">
      <c r="A45" s="3" t="s">
        <v>133</v>
      </c>
      <c r="G45" s="61">
        <f>+G21-G43</f>
        <v>0</v>
      </c>
      <c r="H45" s="61"/>
      <c r="I45" s="61"/>
      <c r="J45" s="61"/>
      <c r="K45" s="61"/>
      <c r="M45" s="61"/>
      <c r="O45" s="61"/>
      <c r="Q45" s="61">
        <f>+Q21-Q43</f>
        <v>0</v>
      </c>
      <c r="R45" s="61"/>
      <c r="S45" s="61"/>
      <c r="T45" s="61"/>
      <c r="U45" s="61"/>
      <c r="W45" s="61"/>
      <c r="Y45" s="61"/>
    </row>
  </sheetData>
  <mergeCells count="6">
    <mergeCell ref="A43:E43"/>
    <mergeCell ref="A15:E15"/>
    <mergeCell ref="A16:E16"/>
    <mergeCell ref="A36:E36"/>
    <mergeCell ref="A38:E38"/>
    <mergeCell ref="A37:E37"/>
  </mergeCells>
  <printOptions/>
  <pageMargins left="0.75" right="0.75" top="0.55" bottom="0.54" header="0.5" footer="0.5"/>
  <pageSetup fitToHeight="1" fitToWidth="1" horizontalDpi="600" verticalDpi="600" orientation="portrait" paperSize="9" r:id="rId1"/>
  <headerFooter alignWithMargins="0">
    <oddHeader>&amp;R10</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2:T50"/>
  <sheetViews>
    <sheetView zoomScale="90" zoomScaleNormal="90" zoomScaleSheetLayoutView="90" workbookViewId="0" topLeftCell="A1">
      <selection activeCell="V19" sqref="V19"/>
    </sheetView>
  </sheetViews>
  <sheetFormatPr defaultColWidth="9.140625" defaultRowHeight="12.75"/>
  <cols>
    <col min="1" max="3" width="9.140625" style="3" customWidth="1"/>
    <col min="4" max="4" width="9.28125" style="3" customWidth="1"/>
    <col min="5" max="7" width="9.140625" style="3" customWidth="1"/>
    <col min="8" max="8" width="10.8515625" style="3" hidden="1" customWidth="1"/>
    <col min="9" max="9" width="2.57421875" style="3" hidden="1" customWidth="1"/>
    <col min="10" max="10" width="10.8515625" style="3" hidden="1" customWidth="1"/>
    <col min="11" max="11" width="1.7109375" style="3" hidden="1" customWidth="1"/>
    <col min="12" max="12" width="10.8515625" style="3" hidden="1" customWidth="1"/>
    <col min="13" max="13" width="0" style="3" hidden="1" customWidth="1"/>
    <col min="14" max="14" width="12.8515625" style="3" customWidth="1"/>
    <col min="15" max="15" width="4.00390625" style="3" customWidth="1"/>
    <col min="16" max="16" width="12.7109375" style="3" customWidth="1"/>
    <col min="17" max="17" width="3.7109375" style="3" customWidth="1"/>
    <col min="18" max="18" width="12.7109375" style="3" customWidth="1"/>
    <col min="19" max="16384" width="9.140625" style="3" customWidth="1"/>
  </cols>
  <sheetData>
    <row r="2" spans="1:20" ht="10.5">
      <c r="A2" s="12" t="s">
        <v>93</v>
      </c>
      <c r="B2" s="12"/>
      <c r="C2" s="12"/>
      <c r="D2" s="12"/>
      <c r="E2" s="12"/>
      <c r="F2" s="12"/>
      <c r="G2" s="12"/>
      <c r="H2" s="12"/>
      <c r="I2" s="12"/>
      <c r="J2" s="12"/>
      <c r="K2" s="12"/>
      <c r="N2" s="12"/>
      <c r="O2" s="12"/>
      <c r="P2" s="12"/>
      <c r="Q2" s="12"/>
      <c r="T2" s="3">
        <v>0.5837</v>
      </c>
    </row>
    <row r="3" spans="1:17" ht="10.5">
      <c r="A3" s="14"/>
      <c r="C3" s="1"/>
      <c r="D3" s="1"/>
      <c r="E3" s="1"/>
      <c r="F3" s="2"/>
      <c r="G3" s="2"/>
      <c r="H3" s="2"/>
      <c r="I3" s="2"/>
      <c r="J3" s="2"/>
      <c r="K3" s="2"/>
      <c r="N3" s="2"/>
      <c r="O3" s="2"/>
      <c r="P3" s="2"/>
      <c r="Q3" s="2"/>
    </row>
    <row r="4" spans="1:18" ht="10.5">
      <c r="A4" s="14" t="s">
        <v>58</v>
      </c>
      <c r="C4" s="1"/>
      <c r="D4" s="1"/>
      <c r="E4" s="1"/>
      <c r="F4" s="2"/>
      <c r="G4" s="2"/>
      <c r="H4" s="2"/>
      <c r="I4" s="2"/>
      <c r="J4" s="2"/>
      <c r="K4" s="2"/>
      <c r="L4" s="2"/>
      <c r="M4" s="2"/>
      <c r="N4" s="2"/>
      <c r="O4" s="2"/>
      <c r="P4" s="2"/>
      <c r="Q4" s="2"/>
      <c r="R4" s="2"/>
    </row>
    <row r="5" spans="1:18" ht="10.5">
      <c r="A5" s="14" t="s">
        <v>128</v>
      </c>
      <c r="C5" s="1"/>
      <c r="D5" s="1"/>
      <c r="E5" s="1"/>
      <c r="F5" s="2"/>
      <c r="G5" s="2"/>
      <c r="H5" s="2"/>
      <c r="I5" s="2"/>
      <c r="J5" s="2"/>
      <c r="K5" s="2"/>
      <c r="L5" s="2"/>
      <c r="M5" s="2"/>
      <c r="N5" s="2"/>
      <c r="O5" s="2"/>
      <c r="P5" s="2"/>
      <c r="Q5" s="2"/>
      <c r="R5" s="2"/>
    </row>
    <row r="6" spans="1:18" ht="10.5">
      <c r="A6" s="18"/>
      <c r="C6" s="1"/>
      <c r="D6" s="1"/>
      <c r="E6" s="1"/>
      <c r="F6" s="2"/>
      <c r="G6" s="2"/>
      <c r="H6" s="2"/>
      <c r="I6" s="2"/>
      <c r="J6" s="2"/>
      <c r="K6" s="2"/>
      <c r="L6" s="2"/>
      <c r="M6" s="2"/>
      <c r="N6" s="2"/>
      <c r="O6" s="2"/>
      <c r="P6" s="2"/>
      <c r="Q6" s="2"/>
      <c r="R6" s="2"/>
    </row>
    <row r="7" spans="3:18" ht="10.5">
      <c r="C7" s="1"/>
      <c r="D7" s="1"/>
      <c r="E7" s="1"/>
      <c r="F7" s="2"/>
      <c r="G7" s="2"/>
      <c r="H7" s="72" t="s">
        <v>143</v>
      </c>
      <c r="I7" s="72"/>
      <c r="J7" s="72"/>
      <c r="K7" s="72"/>
      <c r="L7" s="72"/>
      <c r="M7" s="2"/>
      <c r="N7" s="72" t="s">
        <v>143</v>
      </c>
      <c r="O7" s="72"/>
      <c r="P7" s="72"/>
      <c r="Q7" s="72"/>
      <c r="R7" s="72"/>
    </row>
    <row r="8" spans="1:18" ht="10.5">
      <c r="A8" s="3" t="s">
        <v>7</v>
      </c>
      <c r="C8" s="1"/>
      <c r="D8" s="1"/>
      <c r="E8" s="1"/>
      <c r="F8" s="2"/>
      <c r="G8" s="2"/>
      <c r="H8" s="37">
        <v>39263</v>
      </c>
      <c r="I8" s="37"/>
      <c r="J8" s="37">
        <v>38898</v>
      </c>
      <c r="K8" s="33"/>
      <c r="L8" s="37">
        <v>38533</v>
      </c>
      <c r="M8" s="2"/>
      <c r="N8" s="37">
        <v>39263</v>
      </c>
      <c r="O8" s="37"/>
      <c r="P8" s="37">
        <v>38898</v>
      </c>
      <c r="Q8" s="33"/>
      <c r="R8" s="37">
        <v>38533</v>
      </c>
    </row>
    <row r="9" spans="1:18" ht="10.5">
      <c r="A9" s="73" t="s">
        <v>7</v>
      </c>
      <c r="C9" s="1"/>
      <c r="D9" s="1"/>
      <c r="E9" s="1"/>
      <c r="F9" s="2"/>
      <c r="G9" s="2"/>
      <c r="H9" s="33" t="s">
        <v>5</v>
      </c>
      <c r="I9" s="33"/>
      <c r="J9" s="33" t="s">
        <v>5</v>
      </c>
      <c r="K9" s="33"/>
      <c r="L9" s="33" t="s">
        <v>5</v>
      </c>
      <c r="M9" s="2"/>
      <c r="N9" s="1" t="s">
        <v>145</v>
      </c>
      <c r="O9" s="33"/>
      <c r="P9" s="1" t="s">
        <v>145</v>
      </c>
      <c r="Q9" s="33"/>
      <c r="R9" s="1" t="s">
        <v>145</v>
      </c>
    </row>
    <row r="10" spans="1:18" s="44" customFormat="1" ht="10.5">
      <c r="A10" s="74" t="s">
        <v>62</v>
      </c>
      <c r="B10" s="74"/>
      <c r="C10" s="1"/>
      <c r="D10" s="1"/>
      <c r="E10" s="1"/>
      <c r="F10" s="2"/>
      <c r="G10" s="2"/>
      <c r="H10" s="75"/>
      <c r="I10" s="75"/>
      <c r="J10" s="75"/>
      <c r="K10" s="76"/>
      <c r="L10" s="77"/>
      <c r="M10" s="2"/>
      <c r="N10" s="75"/>
      <c r="O10" s="75"/>
      <c r="P10" s="75"/>
      <c r="Q10" s="76"/>
      <c r="R10" s="77"/>
    </row>
    <row r="11" spans="1:18" ht="10.5">
      <c r="A11" s="78" t="s">
        <v>104</v>
      </c>
      <c r="B11" s="79"/>
      <c r="C11" s="1"/>
      <c r="D11" s="1"/>
      <c r="E11" s="1"/>
      <c r="F11" s="2"/>
      <c r="G11" s="2"/>
      <c r="H11" s="38">
        <v>-79355</v>
      </c>
      <c r="I11" s="38"/>
      <c r="J11" s="38">
        <v>-59639</v>
      </c>
      <c r="K11" s="80"/>
      <c r="L11" s="38">
        <v>-108525</v>
      </c>
      <c r="M11" s="2"/>
      <c r="N11" s="38">
        <f>H11/$T$2</f>
        <v>-135951.68751070756</v>
      </c>
      <c r="O11" s="38"/>
      <c r="P11" s="38">
        <f>J11/$T$2</f>
        <v>-102174.06201816001</v>
      </c>
      <c r="Q11" s="80"/>
      <c r="R11" s="38">
        <f>L11/$T$2</f>
        <v>-185925.98937810518</v>
      </c>
    </row>
    <row r="12" spans="1:18" ht="10.5">
      <c r="A12" s="81" t="s">
        <v>71</v>
      </c>
      <c r="B12" s="79"/>
      <c r="C12" s="1"/>
      <c r="D12" s="1"/>
      <c r="E12" s="1"/>
      <c r="F12" s="2"/>
      <c r="G12" s="2"/>
      <c r="H12" s="38"/>
      <c r="I12" s="38"/>
      <c r="J12" s="38"/>
      <c r="K12" s="80"/>
      <c r="L12" s="38"/>
      <c r="M12" s="2"/>
      <c r="N12" s="38"/>
      <c r="O12" s="38"/>
      <c r="P12" s="38"/>
      <c r="Q12" s="80"/>
      <c r="R12" s="38"/>
    </row>
    <row r="13" spans="1:18" ht="10.5">
      <c r="A13" s="62" t="s">
        <v>72</v>
      </c>
      <c r="B13" s="62"/>
      <c r="C13" s="62"/>
      <c r="D13" s="62"/>
      <c r="E13" s="62"/>
      <c r="F13" s="62"/>
      <c r="G13" s="2"/>
      <c r="H13" s="38">
        <v>0</v>
      </c>
      <c r="I13" s="38"/>
      <c r="J13" s="38">
        <v>0</v>
      </c>
      <c r="K13" s="80"/>
      <c r="L13" s="38">
        <v>-24200</v>
      </c>
      <c r="M13" s="2"/>
      <c r="N13" s="38">
        <f>H13/$T$2</f>
        <v>0</v>
      </c>
      <c r="O13" s="38"/>
      <c r="P13" s="38">
        <f>J13/$T$2</f>
        <v>0</v>
      </c>
      <c r="Q13" s="80"/>
      <c r="R13" s="38">
        <f>L13/$T$2</f>
        <v>-41459.65393181429</v>
      </c>
    </row>
    <row r="14" spans="1:18" ht="10.5">
      <c r="A14" s="62" t="s">
        <v>73</v>
      </c>
      <c r="B14" s="62"/>
      <c r="C14" s="62"/>
      <c r="D14" s="62"/>
      <c r="E14" s="62"/>
      <c r="F14" s="62"/>
      <c r="G14" s="2"/>
      <c r="H14" s="38">
        <v>62528</v>
      </c>
      <c r="I14" s="38"/>
      <c r="J14" s="38">
        <v>46481</v>
      </c>
      <c r="K14" s="80"/>
      <c r="L14" s="38">
        <v>73323</v>
      </c>
      <c r="M14" s="2"/>
      <c r="N14" s="38">
        <f>H14/$T$2</f>
        <v>107123.52235737536</v>
      </c>
      <c r="O14" s="38"/>
      <c r="P14" s="38">
        <f>J14/$T$2</f>
        <v>79631.66009936611</v>
      </c>
      <c r="Q14" s="80"/>
      <c r="R14" s="38">
        <f>L14/$T$2</f>
        <v>125617.61178687682</v>
      </c>
    </row>
    <row r="15" spans="1:18" ht="10.5">
      <c r="A15" s="62" t="s">
        <v>27</v>
      </c>
      <c r="B15" s="62"/>
      <c r="C15" s="62"/>
      <c r="D15" s="62"/>
      <c r="E15" s="62"/>
      <c r="F15" s="62"/>
      <c r="G15" s="2"/>
      <c r="H15" s="40">
        <v>27270</v>
      </c>
      <c r="I15" s="41"/>
      <c r="J15" s="40">
        <v>27677</v>
      </c>
      <c r="K15" s="80"/>
      <c r="L15" s="40">
        <v>38175</v>
      </c>
      <c r="M15" s="2"/>
      <c r="N15" s="40">
        <f>H15/$T$2</f>
        <v>46719.205071098164</v>
      </c>
      <c r="O15" s="40"/>
      <c r="P15" s="40">
        <f>J15/$T$2</f>
        <v>47416.48106904232</v>
      </c>
      <c r="Q15" s="111"/>
      <c r="R15" s="40">
        <f>L15/$T$2</f>
        <v>65401.74747301696</v>
      </c>
    </row>
    <row r="16" spans="1:18" ht="10.5">
      <c r="A16" s="82"/>
      <c r="B16" s="82"/>
      <c r="C16" s="82"/>
      <c r="D16" s="82"/>
      <c r="E16" s="82"/>
      <c r="F16" s="82"/>
      <c r="G16" s="2"/>
      <c r="H16" s="41"/>
      <c r="I16" s="41"/>
      <c r="J16" s="41"/>
      <c r="K16" s="83"/>
      <c r="L16" s="41"/>
      <c r="M16" s="2"/>
      <c r="N16" s="41"/>
      <c r="O16" s="41"/>
      <c r="P16" s="41"/>
      <c r="Q16" s="83"/>
      <c r="R16" s="41"/>
    </row>
    <row r="17" spans="1:18" ht="10.5">
      <c r="A17" s="62" t="s">
        <v>63</v>
      </c>
      <c r="B17" s="62"/>
      <c r="C17" s="62"/>
      <c r="D17" s="62"/>
      <c r="E17" s="62"/>
      <c r="F17" s="62"/>
      <c r="G17" s="2"/>
      <c r="H17" s="41">
        <f>SUM(H11:H15)</f>
        <v>10443</v>
      </c>
      <c r="I17" s="41"/>
      <c r="J17" s="41">
        <f>SUM(J11:J15)</f>
        <v>14519</v>
      </c>
      <c r="K17" s="80"/>
      <c r="L17" s="41">
        <f>SUM(L11:L15)</f>
        <v>-21227</v>
      </c>
      <c r="M17" s="2"/>
      <c r="N17" s="38">
        <f>H17/$T$2</f>
        <v>17891.039917765975</v>
      </c>
      <c r="O17" s="38"/>
      <c r="P17" s="38">
        <f>J17/$T$2</f>
        <v>24874.079150248417</v>
      </c>
      <c r="Q17" s="80"/>
      <c r="R17" s="38">
        <f>L17/$T$2</f>
        <v>-36366.2840500257</v>
      </c>
    </row>
    <row r="18" spans="1:18" ht="10.5">
      <c r="A18" s="78" t="s">
        <v>59</v>
      </c>
      <c r="B18" s="84"/>
      <c r="C18" s="73"/>
      <c r="D18" s="73"/>
      <c r="E18" s="73"/>
      <c r="F18" s="84"/>
      <c r="G18" s="2"/>
      <c r="H18" s="41">
        <v>18722</v>
      </c>
      <c r="I18" s="41"/>
      <c r="J18" s="41">
        <v>-68985</v>
      </c>
      <c r="K18" s="80"/>
      <c r="L18" s="41">
        <v>286530</v>
      </c>
      <c r="M18" s="2"/>
      <c r="N18" s="38">
        <f>H18/$T$2</f>
        <v>32074.69590543087</v>
      </c>
      <c r="O18" s="38"/>
      <c r="P18" s="38">
        <f>J18/$T$2</f>
        <v>-118185.71183827308</v>
      </c>
      <c r="Q18" s="80"/>
      <c r="R18" s="38">
        <f>L18/$T$2</f>
        <v>490885.72897036147</v>
      </c>
    </row>
    <row r="19" spans="1:18" ht="10.5">
      <c r="A19" s="78" t="s">
        <v>134</v>
      </c>
      <c r="B19" s="84"/>
      <c r="C19" s="73"/>
      <c r="D19" s="73"/>
      <c r="E19" s="73"/>
      <c r="F19" s="84"/>
      <c r="G19" s="2"/>
      <c r="H19" s="41">
        <v>77097</v>
      </c>
      <c r="I19" s="41"/>
      <c r="J19" s="41"/>
      <c r="K19" s="80"/>
      <c r="L19" s="41"/>
      <c r="M19" s="2"/>
      <c r="N19" s="38">
        <f>H19/$T$2</f>
        <v>132083.26194963165</v>
      </c>
      <c r="O19" s="38"/>
      <c r="P19" s="38">
        <f>J19/$T$2</f>
        <v>0</v>
      </c>
      <c r="Q19" s="80"/>
      <c r="R19" s="38">
        <f>L19/$T$2</f>
        <v>0</v>
      </c>
    </row>
    <row r="20" spans="1:18" ht="10.5">
      <c r="A20" s="78" t="s">
        <v>60</v>
      </c>
      <c r="B20" s="84"/>
      <c r="C20" s="73"/>
      <c r="D20" s="73"/>
      <c r="E20" s="73"/>
      <c r="F20" s="84"/>
      <c r="G20" s="2"/>
      <c r="H20" s="41">
        <v>5666</v>
      </c>
      <c r="I20" s="41"/>
      <c r="J20" s="41">
        <v>-107505</v>
      </c>
      <c r="K20" s="80"/>
      <c r="L20" s="41">
        <v>6520</v>
      </c>
      <c r="M20" s="2"/>
      <c r="N20" s="38">
        <f>H20/$T$2</f>
        <v>9707.041288333048</v>
      </c>
      <c r="O20" s="38"/>
      <c r="P20" s="38">
        <f>J20/$T$2</f>
        <v>-184178.51636114443</v>
      </c>
      <c r="Q20" s="80"/>
      <c r="R20" s="38">
        <f>L20/$T$2</f>
        <v>11170.121637827651</v>
      </c>
    </row>
    <row r="21" spans="1:18" ht="10.5">
      <c r="A21" s="78" t="s">
        <v>61</v>
      </c>
      <c r="B21" s="84"/>
      <c r="C21" s="73"/>
      <c r="D21" s="73"/>
      <c r="E21" s="73"/>
      <c r="F21" s="84"/>
      <c r="G21" s="2"/>
      <c r="H21" s="40">
        <v>8655</v>
      </c>
      <c r="I21" s="41"/>
      <c r="J21" s="40">
        <v>-70200</v>
      </c>
      <c r="K21" s="80"/>
      <c r="L21" s="40">
        <v>-181182</v>
      </c>
      <c r="M21" s="2"/>
      <c r="N21" s="40">
        <f>H21/$T$2</f>
        <v>14827.82251156416</v>
      </c>
      <c r="O21" s="40"/>
      <c r="P21" s="40">
        <f>J21/$T$2</f>
        <v>-120267.26057906459</v>
      </c>
      <c r="Q21" s="111"/>
      <c r="R21" s="40">
        <f>L21/$T$2</f>
        <v>-310402.604077437</v>
      </c>
    </row>
    <row r="22" spans="1:18" ht="10.5">
      <c r="A22" s="78"/>
      <c r="B22" s="84"/>
      <c r="C22" s="73"/>
      <c r="D22" s="73"/>
      <c r="E22" s="73"/>
      <c r="F22" s="84"/>
      <c r="G22" s="2"/>
      <c r="H22" s="41"/>
      <c r="I22" s="41"/>
      <c r="J22" s="41"/>
      <c r="K22" s="83"/>
      <c r="L22" s="41"/>
      <c r="M22" s="2"/>
      <c r="N22" s="41"/>
      <c r="O22" s="41"/>
      <c r="P22" s="41"/>
      <c r="Q22" s="83"/>
      <c r="R22" s="41"/>
    </row>
    <row r="23" spans="1:18" ht="10.5">
      <c r="A23" s="85"/>
      <c r="B23" s="85"/>
      <c r="C23" s="73"/>
      <c r="D23" s="73"/>
      <c r="E23" s="73"/>
      <c r="F23" s="84"/>
      <c r="G23" s="2"/>
      <c r="H23" s="41">
        <f>SUM(H17:H21)</f>
        <v>120583</v>
      </c>
      <c r="I23" s="41"/>
      <c r="J23" s="41">
        <f>SUM(J17:J21)</f>
        <v>-232171</v>
      </c>
      <c r="K23" s="80"/>
      <c r="L23" s="41">
        <f>SUM(L17:L21)</f>
        <v>90641</v>
      </c>
      <c r="M23" s="2"/>
      <c r="N23" s="41">
        <f>SUM(N17:N21)</f>
        <v>206583.8615727257</v>
      </c>
      <c r="O23" s="41"/>
      <c r="P23" s="41">
        <f>SUM(P17:P21)</f>
        <v>-397757.4096282337</v>
      </c>
      <c r="Q23" s="80"/>
      <c r="R23" s="41">
        <f>SUM(R17:R21)</f>
        <v>155286.96248072642</v>
      </c>
    </row>
    <row r="24" spans="1:18" ht="10.5">
      <c r="A24" s="78" t="s">
        <v>12</v>
      </c>
      <c r="B24" s="78"/>
      <c r="C24" s="1"/>
      <c r="D24" s="1"/>
      <c r="E24" s="1"/>
      <c r="F24" s="2"/>
      <c r="G24" s="2"/>
      <c r="H24" s="38"/>
      <c r="I24" s="38"/>
      <c r="J24" s="38">
        <v>-20000</v>
      </c>
      <c r="K24" s="61"/>
      <c r="L24" s="38">
        <v>-10068</v>
      </c>
      <c r="M24" s="2"/>
      <c r="N24" s="38">
        <f>H24/$T$2</f>
        <v>0</v>
      </c>
      <c r="O24" s="38"/>
      <c r="P24" s="38">
        <f>J24/$T$2</f>
        <v>-34264.1768031523</v>
      </c>
      <c r="Q24" s="80"/>
      <c r="R24" s="38">
        <f>L24/$T$2</f>
        <v>-17248.58660270687</v>
      </c>
    </row>
    <row r="25" spans="1:18" ht="10.5">
      <c r="A25" s="78"/>
      <c r="B25" s="78"/>
      <c r="C25" s="1"/>
      <c r="D25" s="1"/>
      <c r="E25" s="1"/>
      <c r="F25" s="2"/>
      <c r="G25" s="2"/>
      <c r="H25" s="38"/>
      <c r="I25" s="38"/>
      <c r="J25" s="38"/>
      <c r="K25" s="61"/>
      <c r="L25" s="38"/>
      <c r="M25" s="2"/>
      <c r="N25" s="38"/>
      <c r="O25" s="38"/>
      <c r="P25" s="38"/>
      <c r="Q25" s="61"/>
      <c r="R25" s="38"/>
    </row>
    <row r="26" spans="1:18" ht="10.5">
      <c r="A26" s="74" t="s">
        <v>28</v>
      </c>
      <c r="B26" s="74"/>
      <c r="C26" s="1"/>
      <c r="D26" s="1"/>
      <c r="E26" s="1"/>
      <c r="F26" s="2"/>
      <c r="G26" s="2"/>
      <c r="H26" s="46">
        <f>SUM(H23:H24)</f>
        <v>120583</v>
      </c>
      <c r="I26" s="41"/>
      <c r="J26" s="46">
        <f>SUM(J23:J24)</f>
        <v>-252171</v>
      </c>
      <c r="K26" s="61"/>
      <c r="L26" s="46">
        <f>SUM(L23:L24)</f>
        <v>80573</v>
      </c>
      <c r="M26" s="2"/>
      <c r="N26" s="46">
        <f>SUM(N23:N24)</f>
        <v>206583.8615727257</v>
      </c>
      <c r="O26" s="41"/>
      <c r="P26" s="46">
        <f>SUM(P23:P24)</f>
        <v>-432021.586431386</v>
      </c>
      <c r="Q26" s="61"/>
      <c r="R26" s="46">
        <f>SUM(R23:R24)</f>
        <v>138038.37587801955</v>
      </c>
    </row>
    <row r="27" spans="1:18" ht="10.5">
      <c r="A27" s="86" t="s">
        <v>7</v>
      </c>
      <c r="B27" s="78"/>
      <c r="C27" s="1"/>
      <c r="D27" s="1"/>
      <c r="E27" s="1"/>
      <c r="F27" s="2"/>
      <c r="G27" s="2"/>
      <c r="H27" s="38"/>
      <c r="I27" s="38"/>
      <c r="J27" s="38"/>
      <c r="K27" s="61"/>
      <c r="L27" s="38"/>
      <c r="M27" s="2"/>
      <c r="N27" s="38"/>
      <c r="O27" s="38"/>
      <c r="P27" s="38"/>
      <c r="Q27" s="61"/>
      <c r="R27" s="38"/>
    </row>
    <row r="28" spans="1:18" ht="10.5">
      <c r="A28" s="74" t="s">
        <v>74</v>
      </c>
      <c r="B28" s="74"/>
      <c r="C28" s="44"/>
      <c r="D28" s="44"/>
      <c r="E28" s="44"/>
      <c r="F28" s="44"/>
      <c r="G28" s="2"/>
      <c r="H28" s="38"/>
      <c r="I28" s="38"/>
      <c r="J28" s="38"/>
      <c r="K28" s="61"/>
      <c r="L28" s="38"/>
      <c r="M28" s="2"/>
      <c r="N28" s="38"/>
      <c r="O28" s="38"/>
      <c r="P28" s="38"/>
      <c r="Q28" s="61"/>
      <c r="R28" s="38"/>
    </row>
    <row r="29" spans="1:18" s="87" customFormat="1" ht="10.5">
      <c r="A29" s="86" t="s">
        <v>75</v>
      </c>
      <c r="B29" s="86"/>
      <c r="C29" s="86"/>
      <c r="D29" s="86"/>
      <c r="E29" s="86"/>
      <c r="G29" s="88"/>
      <c r="H29" s="89">
        <v>-19940</v>
      </c>
      <c r="I29" s="89"/>
      <c r="J29" s="89">
        <v>-774</v>
      </c>
      <c r="K29" s="90"/>
      <c r="L29" s="89">
        <f>-307883+28918</f>
        <v>-278965</v>
      </c>
      <c r="M29" s="88"/>
      <c r="N29" s="38">
        <f>H29/$T$2</f>
        <v>-34161.38427274285</v>
      </c>
      <c r="O29" s="38"/>
      <c r="P29" s="38">
        <f>J29/$T$2</f>
        <v>-1326.0236422819942</v>
      </c>
      <c r="Q29" s="80"/>
      <c r="R29" s="38">
        <f>L29/$T$2</f>
        <v>-477925.3040945691</v>
      </c>
    </row>
    <row r="30" spans="1:18" s="87" customFormat="1" ht="10.5">
      <c r="A30" s="86"/>
      <c r="B30" s="86"/>
      <c r="C30" s="86"/>
      <c r="D30" s="86"/>
      <c r="E30" s="86"/>
      <c r="G30" s="88"/>
      <c r="H30" s="89"/>
      <c r="I30" s="89"/>
      <c r="J30" s="89"/>
      <c r="K30" s="90"/>
      <c r="L30" s="89"/>
      <c r="M30" s="88"/>
      <c r="N30" s="89"/>
      <c r="O30" s="89"/>
      <c r="P30" s="89"/>
      <c r="Q30" s="90"/>
      <c r="R30" s="89"/>
    </row>
    <row r="31" spans="1:18" ht="10.5">
      <c r="A31" s="78" t="s">
        <v>77</v>
      </c>
      <c r="B31" s="78"/>
      <c r="C31" s="78"/>
      <c r="D31" s="78"/>
      <c r="E31" s="78"/>
      <c r="F31" s="44"/>
      <c r="G31" s="2"/>
      <c r="H31" s="46">
        <f>SUM(H29:H29)</f>
        <v>-19940</v>
      </c>
      <c r="I31" s="41"/>
      <c r="J31" s="46">
        <f>SUM(J29:J29)</f>
        <v>-774</v>
      </c>
      <c r="K31" s="61"/>
      <c r="L31" s="46">
        <f>SUM(L29:L29)</f>
        <v>-278965</v>
      </c>
      <c r="M31" s="2"/>
      <c r="N31" s="46">
        <f>SUM(N29:N29)</f>
        <v>-34161.38427274285</v>
      </c>
      <c r="O31" s="41"/>
      <c r="P31" s="46">
        <f>SUM(P29:P29)</f>
        <v>-1326.0236422819942</v>
      </c>
      <c r="Q31" s="61"/>
      <c r="R31" s="46">
        <f>SUM(R29:R29)</f>
        <v>-477925.3040945691</v>
      </c>
    </row>
    <row r="32" spans="1:18" ht="10.5">
      <c r="A32" s="86"/>
      <c r="B32" s="86"/>
      <c r="C32" s="86"/>
      <c r="D32" s="86"/>
      <c r="E32" s="86"/>
      <c r="F32" s="44"/>
      <c r="G32" s="2"/>
      <c r="H32" s="41"/>
      <c r="I32" s="41"/>
      <c r="J32" s="41"/>
      <c r="K32" s="61"/>
      <c r="L32" s="41"/>
      <c r="M32" s="2"/>
      <c r="N32" s="41"/>
      <c r="O32" s="41"/>
      <c r="P32" s="41"/>
      <c r="Q32" s="61"/>
      <c r="R32" s="41"/>
    </row>
    <row r="33" spans="1:18" ht="10.5">
      <c r="A33" s="74" t="s">
        <v>76</v>
      </c>
      <c r="B33" s="74"/>
      <c r="C33" s="44"/>
      <c r="D33" s="44"/>
      <c r="E33" s="44"/>
      <c r="F33" s="44"/>
      <c r="G33" s="2"/>
      <c r="H33" s="38"/>
      <c r="I33" s="38"/>
      <c r="J33" s="38"/>
      <c r="K33" s="61"/>
      <c r="L33" s="38"/>
      <c r="M33" s="2"/>
      <c r="N33" s="38"/>
      <c r="O33" s="38"/>
      <c r="P33" s="38"/>
      <c r="Q33" s="61"/>
      <c r="R33" s="38"/>
    </row>
    <row r="34" spans="1:18" s="87" customFormat="1" ht="10.5">
      <c r="A34" s="86" t="s">
        <v>29</v>
      </c>
      <c r="B34" s="86"/>
      <c r="C34" s="86"/>
      <c r="D34" s="86"/>
      <c r="E34" s="86"/>
      <c r="F34" s="88"/>
      <c r="G34" s="88"/>
      <c r="H34" s="89">
        <v>-4596</v>
      </c>
      <c r="I34" s="89"/>
      <c r="J34" s="89">
        <v>0</v>
      </c>
      <c r="K34" s="90"/>
      <c r="L34" s="89">
        <v>0</v>
      </c>
      <c r="M34" s="88"/>
      <c r="N34" s="38">
        <f>H34/$T$2</f>
        <v>-7873.9078293644</v>
      </c>
      <c r="O34" s="38"/>
      <c r="P34" s="38">
        <f>J34/$T$2</f>
        <v>0</v>
      </c>
      <c r="Q34" s="80"/>
      <c r="R34" s="38">
        <f>L34/$T$2</f>
        <v>0</v>
      </c>
    </row>
    <row r="35" spans="1:18" s="87" customFormat="1" ht="10.5">
      <c r="A35" s="86" t="s">
        <v>30</v>
      </c>
      <c r="B35" s="86"/>
      <c r="C35" s="86"/>
      <c r="D35" s="86"/>
      <c r="E35" s="86"/>
      <c r="F35" s="88"/>
      <c r="G35" s="88"/>
      <c r="H35" s="89">
        <v>-27270</v>
      </c>
      <c r="I35" s="89"/>
      <c r="J35" s="89">
        <v>-25126</v>
      </c>
      <c r="K35" s="91"/>
      <c r="L35" s="89">
        <v>-34818</v>
      </c>
      <c r="M35" s="88"/>
      <c r="N35" s="38">
        <f>H35/$T$2</f>
        <v>-46719.205071098164</v>
      </c>
      <c r="O35" s="38"/>
      <c r="P35" s="38">
        <f>J35/$T$2</f>
        <v>-43046.08531780024</v>
      </c>
      <c r="Q35" s="80"/>
      <c r="R35" s="38">
        <f>L35/$T$2</f>
        <v>-59650.50539660785</v>
      </c>
    </row>
    <row r="36" spans="1:18" s="87" customFormat="1" ht="10.5">
      <c r="A36" s="86"/>
      <c r="B36" s="86"/>
      <c r="C36" s="86"/>
      <c r="D36" s="86"/>
      <c r="E36" s="86"/>
      <c r="F36" s="88"/>
      <c r="G36" s="88"/>
      <c r="H36" s="92"/>
      <c r="I36" s="89"/>
      <c r="J36" s="92"/>
      <c r="K36" s="90"/>
      <c r="L36" s="92"/>
      <c r="M36" s="88"/>
      <c r="N36" s="92"/>
      <c r="O36" s="89"/>
      <c r="P36" s="92"/>
      <c r="Q36" s="90"/>
      <c r="R36" s="92"/>
    </row>
    <row r="37" spans="1:18" ht="10.5">
      <c r="A37" s="78" t="s">
        <v>78</v>
      </c>
      <c r="B37" s="78"/>
      <c r="C37" s="78"/>
      <c r="D37" s="78"/>
      <c r="E37" s="78"/>
      <c r="F37" s="44"/>
      <c r="G37" s="2"/>
      <c r="H37" s="46">
        <f>SUM(H34:H35)</f>
        <v>-31866</v>
      </c>
      <c r="I37" s="41"/>
      <c r="J37" s="46">
        <f>SUM(J34:J35)</f>
        <v>-25126</v>
      </c>
      <c r="K37" s="61"/>
      <c r="L37" s="46">
        <f>SUM(L34:L35)</f>
        <v>-34818</v>
      </c>
      <c r="M37" s="2"/>
      <c r="N37" s="46">
        <f>SUM(N34:N35)</f>
        <v>-54593.11290046256</v>
      </c>
      <c r="O37" s="41"/>
      <c r="P37" s="46">
        <f>SUM(P34:P35)</f>
        <v>-43046.08531780024</v>
      </c>
      <c r="Q37" s="61"/>
      <c r="R37" s="46">
        <f>SUM(R34:R35)</f>
        <v>-59650.50539660785</v>
      </c>
    </row>
    <row r="38" spans="1:18" ht="10.5">
      <c r="A38" s="86"/>
      <c r="B38" s="86"/>
      <c r="C38" s="86"/>
      <c r="D38" s="86"/>
      <c r="E38" s="86"/>
      <c r="F38" s="44"/>
      <c r="G38" s="2"/>
      <c r="H38" s="41"/>
      <c r="I38" s="41"/>
      <c r="J38" s="41"/>
      <c r="K38" s="63"/>
      <c r="L38" s="41"/>
      <c r="M38" s="2"/>
      <c r="N38" s="41"/>
      <c r="O38" s="41"/>
      <c r="P38" s="41"/>
      <c r="Q38" s="63"/>
      <c r="R38" s="41"/>
    </row>
    <row r="39" spans="1:18" ht="10.5">
      <c r="A39" s="12" t="s">
        <v>79</v>
      </c>
      <c r="B39" s="12"/>
      <c r="C39" s="44"/>
      <c r="D39" s="44"/>
      <c r="E39" s="44"/>
      <c r="F39" s="44"/>
      <c r="G39" s="2"/>
      <c r="H39" s="41">
        <v>68777</v>
      </c>
      <c r="I39" s="41"/>
      <c r="J39" s="41">
        <v>-278071</v>
      </c>
      <c r="K39" s="63"/>
      <c r="L39" s="41">
        <v>-233210</v>
      </c>
      <c r="M39" s="42"/>
      <c r="N39" s="38">
        <f>H39/$T$2</f>
        <v>117829.3643995203</v>
      </c>
      <c r="O39" s="38"/>
      <c r="P39" s="38">
        <f>J39/$T$2</f>
        <v>-476393.69539146824</v>
      </c>
      <c r="Q39" s="80"/>
      <c r="R39" s="38">
        <f>L39/$T$2</f>
        <v>-399537.4336131574</v>
      </c>
    </row>
    <row r="40" spans="1:18" ht="10.5">
      <c r="A40" s="12" t="s">
        <v>80</v>
      </c>
      <c r="B40" s="12"/>
      <c r="C40" s="35"/>
      <c r="D40" s="35"/>
      <c r="E40" s="35"/>
      <c r="F40" s="35"/>
      <c r="G40" s="2"/>
      <c r="H40" s="38">
        <v>-503222</v>
      </c>
      <c r="I40" s="38"/>
      <c r="J40" s="38">
        <v>-249456</v>
      </c>
      <c r="K40" s="61"/>
      <c r="L40" s="38">
        <v>-263355</v>
      </c>
      <c r="M40" s="2"/>
      <c r="N40" s="38">
        <f>H40/$T$2</f>
        <v>-862124.3789617955</v>
      </c>
      <c r="O40" s="38"/>
      <c r="P40" s="38">
        <f>J40/$T$2</f>
        <v>-427370.22443035804</v>
      </c>
      <c r="Q40" s="80"/>
      <c r="R40" s="38">
        <f>L40/$T$2</f>
        <v>-451182.11409970874</v>
      </c>
    </row>
    <row r="41" spans="1:18" ht="10.5">
      <c r="A41" s="12"/>
      <c r="B41" s="12"/>
      <c r="C41" s="35"/>
      <c r="D41" s="35"/>
      <c r="E41" s="35"/>
      <c r="F41" s="35"/>
      <c r="G41" s="2"/>
      <c r="H41" s="38"/>
      <c r="I41" s="38"/>
      <c r="J41" s="38"/>
      <c r="K41" s="61"/>
      <c r="L41" s="38"/>
      <c r="M41" s="2"/>
      <c r="N41" s="38"/>
      <c r="O41" s="38"/>
      <c r="P41" s="38"/>
      <c r="Q41" s="61"/>
      <c r="R41" s="38"/>
    </row>
    <row r="42" spans="1:18" ht="11.25" thickBot="1">
      <c r="A42" s="12" t="s">
        <v>81</v>
      </c>
      <c r="B42" s="12"/>
      <c r="C42" s="44"/>
      <c r="D42" s="44"/>
      <c r="E42" s="44"/>
      <c r="F42" s="44"/>
      <c r="G42" s="2"/>
      <c r="H42" s="49">
        <f>SUM(H39:H40)</f>
        <v>-434445</v>
      </c>
      <c r="I42" s="41"/>
      <c r="J42" s="49">
        <f>SUM(J39:J40)</f>
        <v>-527527</v>
      </c>
      <c r="K42" s="61"/>
      <c r="L42" s="49">
        <f>SUM(L39:L40)</f>
        <v>-496565</v>
      </c>
      <c r="M42" s="2"/>
      <c r="N42" s="49">
        <f>SUM(N39:N40)</f>
        <v>-744295.0145622751</v>
      </c>
      <c r="O42" s="41"/>
      <c r="P42" s="49">
        <f>SUM(P39:P40)</f>
        <v>-903763.9198218263</v>
      </c>
      <c r="Q42" s="61"/>
      <c r="R42" s="49">
        <f>SUM(R39:R40)</f>
        <v>-850719.5477128662</v>
      </c>
    </row>
    <row r="43" spans="1:18" ht="11.25" thickTop="1">
      <c r="A43" s="12"/>
      <c r="B43" s="12"/>
      <c r="C43" s="44"/>
      <c r="D43" s="44"/>
      <c r="E43" s="44"/>
      <c r="F43" s="44"/>
      <c r="G43" s="2"/>
      <c r="H43" s="41"/>
      <c r="I43" s="41"/>
      <c r="J43" s="41"/>
      <c r="K43" s="61"/>
      <c r="L43" s="41"/>
      <c r="M43" s="2"/>
      <c r="N43" s="41"/>
      <c r="O43" s="41"/>
      <c r="P43" s="41"/>
      <c r="Q43" s="61"/>
      <c r="R43" s="41"/>
    </row>
    <row r="44" spans="1:18" ht="10.5">
      <c r="A44" s="12" t="s">
        <v>82</v>
      </c>
      <c r="B44" s="44"/>
      <c r="C44" s="44"/>
      <c r="D44" s="44"/>
      <c r="E44" s="44"/>
      <c r="F44" s="44"/>
      <c r="G44" s="2"/>
      <c r="H44" s="41"/>
      <c r="I44" s="41"/>
      <c r="J44" s="41"/>
      <c r="K44" s="61"/>
      <c r="L44" s="41"/>
      <c r="M44" s="2"/>
      <c r="N44" s="41"/>
      <c r="O44" s="41"/>
      <c r="P44" s="41"/>
      <c r="Q44" s="61"/>
      <c r="R44" s="41"/>
    </row>
    <row r="45" spans="1:18" ht="10.5">
      <c r="A45" s="78" t="s">
        <v>52</v>
      </c>
      <c r="B45" s="44"/>
      <c r="C45" s="44"/>
      <c r="D45" s="44"/>
      <c r="E45" s="44"/>
      <c r="F45" s="44"/>
      <c r="G45" s="2"/>
      <c r="H45" s="41">
        <v>10516</v>
      </c>
      <c r="I45" s="41"/>
      <c r="J45" s="41">
        <v>12816</v>
      </c>
      <c r="K45" s="61"/>
      <c r="L45" s="41">
        <v>89485</v>
      </c>
      <c r="M45" s="2"/>
      <c r="N45" s="38">
        <f>H45/$T$2</f>
        <v>18016.104163097483</v>
      </c>
      <c r="O45" s="38"/>
      <c r="P45" s="38">
        <f>J45/$T$2</f>
        <v>21956.484495459998</v>
      </c>
      <c r="Q45" s="80"/>
      <c r="R45" s="38">
        <f>L45/$T$2</f>
        <v>153306.4930615042</v>
      </c>
    </row>
    <row r="46" spans="1:18" ht="10.5">
      <c r="A46" s="78" t="s">
        <v>53</v>
      </c>
      <c r="B46" s="44"/>
      <c r="C46" s="44"/>
      <c r="D46" s="44"/>
      <c r="E46" s="44"/>
      <c r="F46" s="44"/>
      <c r="G46" s="2"/>
      <c r="H46" s="41">
        <v>-444961</v>
      </c>
      <c r="I46" s="41"/>
      <c r="J46" s="41">
        <v>-540343</v>
      </c>
      <c r="K46" s="61"/>
      <c r="L46" s="41">
        <v>-586050</v>
      </c>
      <c r="M46" s="2"/>
      <c r="N46" s="38">
        <f>H46/$T$2</f>
        <v>-762311.1187253726</v>
      </c>
      <c r="O46" s="38"/>
      <c r="P46" s="38">
        <f>J46/$T$2</f>
        <v>-925720.4043172863</v>
      </c>
      <c r="Q46" s="80"/>
      <c r="R46" s="38">
        <f>L46/$T$2</f>
        <v>-1004026.0407743704</v>
      </c>
    </row>
    <row r="47" spans="1:18" ht="10.5">
      <c r="A47" s="78"/>
      <c r="B47" s="44"/>
      <c r="C47" s="44"/>
      <c r="D47" s="44"/>
      <c r="E47" s="44"/>
      <c r="F47" s="44"/>
      <c r="G47" s="2"/>
      <c r="H47" s="41"/>
      <c r="I47" s="41"/>
      <c r="J47" s="41"/>
      <c r="K47" s="61"/>
      <c r="L47" s="41"/>
      <c r="M47" s="2"/>
      <c r="N47" s="41"/>
      <c r="O47" s="41"/>
      <c r="P47" s="41"/>
      <c r="Q47" s="61"/>
      <c r="R47" s="41"/>
    </row>
    <row r="48" spans="1:18" ht="11.25" thickBot="1">
      <c r="A48" s="93"/>
      <c r="B48" s="44"/>
      <c r="C48" s="1"/>
      <c r="D48" s="1"/>
      <c r="E48" s="1"/>
      <c r="F48" s="2"/>
      <c r="G48" s="2"/>
      <c r="H48" s="49">
        <f>SUM(H45:H46)</f>
        <v>-434445</v>
      </c>
      <c r="I48" s="41"/>
      <c r="J48" s="49">
        <f>SUM(J45:J46)</f>
        <v>-527527</v>
      </c>
      <c r="K48" s="38"/>
      <c r="L48" s="49">
        <f>SUM(L45:L46)</f>
        <v>-496565</v>
      </c>
      <c r="M48" s="2"/>
      <c r="N48" s="49">
        <f>SUM(N45:N46)</f>
        <v>-744295.0145622751</v>
      </c>
      <c r="O48" s="41"/>
      <c r="P48" s="49">
        <f>SUM(P45:P46)</f>
        <v>-903763.9198218263</v>
      </c>
      <c r="Q48" s="38"/>
      <c r="R48" s="49">
        <f>SUM(R45:R46)</f>
        <v>-850719.5477128662</v>
      </c>
    </row>
    <row r="49" spans="8:16" ht="11.25" thickTop="1">
      <c r="H49" s="61"/>
      <c r="I49" s="61"/>
      <c r="J49" s="61"/>
      <c r="N49" s="61"/>
      <c r="O49" s="61"/>
      <c r="P49" s="61"/>
    </row>
    <row r="50" spans="8:16" ht="10.5">
      <c r="H50" s="61">
        <f>+H42-H48</f>
        <v>0</v>
      </c>
      <c r="J50" s="61">
        <f>+J42-J48</f>
        <v>0</v>
      </c>
      <c r="N50" s="61">
        <f>+N42-N48</f>
        <v>0</v>
      </c>
      <c r="P50" s="61">
        <f>+P42-P48</f>
        <v>0</v>
      </c>
    </row>
  </sheetData>
  <mergeCells count="5">
    <mergeCell ref="A15:F15"/>
    <mergeCell ref="A17:F17"/>
    <mergeCell ref="A23:B23"/>
    <mergeCell ref="A13:F13"/>
    <mergeCell ref="A14:F14"/>
  </mergeCells>
  <printOptions horizontalCentered="1"/>
  <pageMargins left="0.7480314960629921" right="0.7480314960629921" top="0.5511811023622047" bottom="0.5511811023622047" header="0.5118110236220472" footer="0.5118110236220472"/>
  <pageSetup fitToHeight="1" fitToWidth="1" horizontalDpi="600" verticalDpi="600" orientation="portrait" paperSize="9" scale="97" r:id="rId1"/>
  <headerFooter alignWithMargins="0">
    <oddHeader>&amp;R11</oddHeader>
  </headerFooter>
</worksheet>
</file>

<file path=xl/worksheets/sheet2.xml><?xml version="1.0" encoding="utf-8"?>
<worksheet xmlns="http://schemas.openxmlformats.org/spreadsheetml/2006/main" xmlns:r="http://schemas.openxmlformats.org/officeDocument/2006/relationships">
  <dimension ref="A2:I28"/>
  <sheetViews>
    <sheetView zoomScale="90" zoomScaleNormal="90" zoomScaleSheetLayoutView="90" workbookViewId="0" topLeftCell="A1">
      <selection activeCell="K31" sqref="K31"/>
    </sheetView>
  </sheetViews>
  <sheetFormatPr defaultColWidth="9.140625" defaultRowHeight="12.75"/>
  <cols>
    <col min="1" max="8" width="9.140625" style="3" customWidth="1"/>
    <col min="9" max="9" width="9.140625" style="1" customWidth="1"/>
    <col min="10" max="16384" width="9.140625" style="3" customWidth="1"/>
  </cols>
  <sheetData>
    <row r="2" spans="1:9" ht="10.5">
      <c r="A2" s="12" t="s">
        <v>93</v>
      </c>
      <c r="B2" s="12"/>
      <c r="C2" s="12"/>
      <c r="D2" s="12"/>
      <c r="E2" s="12"/>
      <c r="F2" s="12"/>
      <c r="G2" s="12"/>
      <c r="H2" s="12"/>
      <c r="I2" s="13"/>
    </row>
    <row r="3" spans="3:8" ht="10.5">
      <c r="C3" s="1"/>
      <c r="D3" s="2"/>
      <c r="E3" s="2"/>
      <c r="F3" s="2"/>
      <c r="G3" s="2"/>
      <c r="H3" s="2"/>
    </row>
    <row r="4" spans="1:9" ht="10.5">
      <c r="A4" s="14" t="s">
        <v>64</v>
      </c>
      <c r="B4" s="14"/>
      <c r="C4" s="14"/>
      <c r="D4" s="14"/>
      <c r="E4" s="14"/>
      <c r="F4" s="14"/>
      <c r="G4" s="14"/>
      <c r="H4" s="14"/>
      <c r="I4" s="13"/>
    </row>
    <row r="5" spans="1:8" ht="10.5">
      <c r="A5" s="14" t="s">
        <v>128</v>
      </c>
      <c r="C5" s="1"/>
      <c r="D5" s="2"/>
      <c r="E5" s="2"/>
      <c r="F5" s="2"/>
      <c r="G5" s="2"/>
      <c r="H5" s="2"/>
    </row>
    <row r="6" spans="3:8" ht="10.5">
      <c r="C6" s="1"/>
      <c r="D6" s="2"/>
      <c r="E6" s="2"/>
      <c r="F6" s="2"/>
      <c r="G6" s="2"/>
      <c r="H6" s="2"/>
    </row>
    <row r="7" spans="3:8" ht="10.5">
      <c r="C7" s="1"/>
      <c r="D7" s="2"/>
      <c r="E7" s="2"/>
      <c r="F7" s="2"/>
      <c r="G7" s="2"/>
      <c r="H7" s="2"/>
    </row>
    <row r="8" spans="3:8" ht="10.5">
      <c r="C8" s="1"/>
      <c r="D8" s="2"/>
      <c r="E8" s="2"/>
      <c r="F8" s="2"/>
      <c r="G8" s="2"/>
      <c r="H8" s="2"/>
    </row>
    <row r="9" spans="1:9" ht="10.5">
      <c r="A9" s="15" t="s">
        <v>157</v>
      </c>
      <c r="C9" s="16"/>
      <c r="D9" s="2"/>
      <c r="E9" s="2"/>
      <c r="F9" s="2"/>
      <c r="G9" s="2"/>
      <c r="H9" s="2"/>
      <c r="I9" s="17" t="s">
        <v>1</v>
      </c>
    </row>
    <row r="10" spans="1:8" ht="10.5">
      <c r="A10" s="11"/>
      <c r="C10" s="1"/>
      <c r="D10" s="2"/>
      <c r="E10" s="2"/>
      <c r="F10" s="2"/>
      <c r="G10" s="2"/>
      <c r="H10" s="2"/>
    </row>
    <row r="11" spans="1:8" ht="10.5">
      <c r="A11" s="11"/>
      <c r="C11" s="1"/>
      <c r="D11" s="2"/>
      <c r="E11" s="2"/>
      <c r="F11" s="2"/>
      <c r="G11" s="2"/>
      <c r="H11" s="2"/>
    </row>
    <row r="12" spans="1:9" ht="10.5">
      <c r="A12" s="18" t="s">
        <v>65</v>
      </c>
      <c r="C12" s="19"/>
      <c r="D12" s="2"/>
      <c r="E12" s="2"/>
      <c r="F12" s="2"/>
      <c r="G12" s="2"/>
      <c r="H12" s="2"/>
      <c r="I12" s="20">
        <v>1</v>
      </c>
    </row>
    <row r="13" spans="1:9" ht="10.5">
      <c r="A13" s="18"/>
      <c r="C13" s="19"/>
      <c r="D13" s="2"/>
      <c r="E13" s="2"/>
      <c r="F13" s="2"/>
      <c r="G13" s="2"/>
      <c r="H13" s="2"/>
      <c r="I13" s="20"/>
    </row>
    <row r="14" spans="1:9" ht="10.5">
      <c r="A14" s="18" t="s">
        <v>95</v>
      </c>
      <c r="C14" s="19"/>
      <c r="D14" s="2"/>
      <c r="E14" s="2"/>
      <c r="F14" s="2"/>
      <c r="G14" s="2"/>
      <c r="H14" s="2"/>
      <c r="I14" s="20">
        <v>2</v>
      </c>
    </row>
    <row r="15" spans="1:9" ht="10.5">
      <c r="A15" s="18"/>
      <c r="C15" s="19"/>
      <c r="D15" s="2"/>
      <c r="E15" s="2"/>
      <c r="F15" s="2"/>
      <c r="G15" s="2"/>
      <c r="H15" s="2"/>
      <c r="I15" s="20"/>
    </row>
    <row r="16" spans="1:9" ht="10.5">
      <c r="A16" s="18" t="s">
        <v>96</v>
      </c>
      <c r="C16" s="1"/>
      <c r="D16" s="2"/>
      <c r="E16" s="2"/>
      <c r="F16" s="2"/>
      <c r="G16" s="2"/>
      <c r="H16" s="2"/>
      <c r="I16" s="1">
        <v>2</v>
      </c>
    </row>
    <row r="17" spans="1:8" ht="10.5">
      <c r="A17" s="18"/>
      <c r="C17" s="1"/>
      <c r="D17" s="2"/>
      <c r="E17" s="2"/>
      <c r="F17" s="2"/>
      <c r="G17" s="2"/>
      <c r="H17" s="2"/>
    </row>
    <row r="18" spans="1:9" ht="10.5">
      <c r="A18" s="18" t="s">
        <v>2</v>
      </c>
      <c r="C18" s="19"/>
      <c r="D18" s="2"/>
      <c r="E18" s="2"/>
      <c r="F18" s="2"/>
      <c r="G18" s="2"/>
      <c r="H18" s="2"/>
      <c r="I18" s="20">
        <v>3</v>
      </c>
    </row>
    <row r="19" spans="1:9" ht="10.5">
      <c r="A19" s="18"/>
      <c r="C19" s="19"/>
      <c r="D19" s="2"/>
      <c r="E19" s="2"/>
      <c r="F19" s="2"/>
      <c r="G19" s="2"/>
      <c r="H19" s="2"/>
      <c r="I19" s="20"/>
    </row>
    <row r="20" spans="1:9" ht="10.5">
      <c r="A20" s="3" t="s">
        <v>3</v>
      </c>
      <c r="C20" s="13"/>
      <c r="D20" s="2"/>
      <c r="E20" s="2"/>
      <c r="F20" s="2"/>
      <c r="G20" s="2"/>
      <c r="H20" s="2"/>
      <c r="I20" s="1">
        <v>4</v>
      </c>
    </row>
    <row r="21" spans="1:8" ht="10.5">
      <c r="A21" s="11"/>
      <c r="C21" s="1"/>
      <c r="D21" s="2"/>
      <c r="E21" s="2"/>
      <c r="F21" s="2"/>
      <c r="G21" s="2"/>
      <c r="H21" s="2"/>
    </row>
    <row r="22" spans="1:9" ht="10.5">
      <c r="A22" s="18" t="s">
        <v>58</v>
      </c>
      <c r="C22" s="19"/>
      <c r="D22" s="2"/>
      <c r="E22" s="2"/>
      <c r="F22" s="2"/>
      <c r="G22" s="21"/>
      <c r="H22" s="2"/>
      <c r="I22" s="20">
        <v>5</v>
      </c>
    </row>
    <row r="23" spans="1:8" ht="10.5">
      <c r="A23" s="11"/>
      <c r="C23" s="1"/>
      <c r="D23" s="2"/>
      <c r="E23" s="2"/>
      <c r="F23" s="2"/>
      <c r="G23" s="2"/>
      <c r="H23" s="2"/>
    </row>
    <row r="24" spans="1:9" ht="10.5">
      <c r="A24" s="18" t="s">
        <v>66</v>
      </c>
      <c r="C24" s="1"/>
      <c r="D24" s="2"/>
      <c r="E24" s="2"/>
      <c r="F24" s="2"/>
      <c r="G24" s="2"/>
      <c r="H24" s="2"/>
      <c r="I24" s="22" t="s">
        <v>97</v>
      </c>
    </row>
    <row r="25" spans="1:9" ht="10.5">
      <c r="A25" s="18"/>
      <c r="C25" s="19"/>
      <c r="D25" s="2"/>
      <c r="E25" s="2"/>
      <c r="F25" s="2"/>
      <c r="G25" s="2"/>
      <c r="H25" s="2"/>
      <c r="I25" s="19"/>
    </row>
    <row r="26" spans="1:9" ht="10.5">
      <c r="A26" s="3" t="s">
        <v>156</v>
      </c>
      <c r="C26" s="1"/>
      <c r="D26" s="2"/>
      <c r="E26" s="2"/>
      <c r="F26" s="2"/>
      <c r="G26" s="2"/>
      <c r="H26" s="2"/>
      <c r="I26" s="23" t="s">
        <v>150</v>
      </c>
    </row>
    <row r="27" spans="1:9" ht="10.5">
      <c r="A27" s="18"/>
      <c r="C27" s="19"/>
      <c r="D27" s="2"/>
      <c r="E27" s="2"/>
      <c r="F27" s="2"/>
      <c r="G27" s="21"/>
      <c r="H27" s="2"/>
      <c r="I27" s="19"/>
    </row>
    <row r="28" spans="3:8" ht="10.5">
      <c r="C28" s="1"/>
      <c r="D28" s="2"/>
      <c r="E28" s="2"/>
      <c r="F28" s="2"/>
      <c r="G28" s="2"/>
      <c r="H28" s="2"/>
    </row>
  </sheetData>
  <printOptions/>
  <pageMargins left="0.75" right="0.75" top="0.5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19"/>
  <sheetViews>
    <sheetView zoomScale="90" zoomScaleNormal="90" zoomScaleSheetLayoutView="90" workbookViewId="0" topLeftCell="A1">
      <selection activeCell="N15" sqref="N15"/>
    </sheetView>
  </sheetViews>
  <sheetFormatPr defaultColWidth="9.140625" defaultRowHeight="12.75"/>
  <cols>
    <col min="1" max="4" width="9.140625" style="3" customWidth="1"/>
    <col min="5" max="5" width="14.421875" style="3" customWidth="1"/>
    <col min="6" max="16384" width="9.140625" style="3" customWidth="1"/>
  </cols>
  <sheetData>
    <row r="2" spans="1:9" ht="10.5">
      <c r="A2" s="12" t="s">
        <v>93</v>
      </c>
      <c r="B2" s="12"/>
      <c r="C2" s="12"/>
      <c r="D2" s="12"/>
      <c r="E2" s="12"/>
      <c r="F2" s="12"/>
      <c r="G2" s="12"/>
      <c r="H2" s="12"/>
      <c r="I2" s="12"/>
    </row>
    <row r="3" spans="1:9" ht="10.5">
      <c r="A3" s="12"/>
      <c r="B3" s="12"/>
      <c r="C3" s="12"/>
      <c r="D3" s="12"/>
      <c r="E3" s="12"/>
      <c r="F3" s="12"/>
      <c r="G3" s="12"/>
      <c r="H3" s="12"/>
      <c r="I3" s="12"/>
    </row>
    <row r="4" spans="1:9" ht="10.5">
      <c r="A4" s="12"/>
      <c r="B4" s="12"/>
      <c r="C4" s="12"/>
      <c r="D4" s="12"/>
      <c r="E4" s="12"/>
      <c r="F4" s="12"/>
      <c r="G4" s="12"/>
      <c r="H4" s="12"/>
      <c r="I4" s="12"/>
    </row>
    <row r="5" spans="1:8" ht="10.5">
      <c r="A5" s="14"/>
      <c r="C5" s="1"/>
      <c r="D5" s="2"/>
      <c r="E5" s="2"/>
      <c r="F5" s="2"/>
      <c r="G5" s="2"/>
      <c r="H5" s="2"/>
    </row>
    <row r="6" spans="1:9" ht="10.5">
      <c r="A6" s="24" t="s">
        <v>138</v>
      </c>
      <c r="B6" s="24"/>
      <c r="C6" s="24"/>
      <c r="D6" s="24"/>
      <c r="E6" s="24"/>
      <c r="F6" s="24"/>
      <c r="G6" s="24"/>
      <c r="H6" s="24"/>
      <c r="I6" s="24"/>
    </row>
    <row r="7" spans="3:8" ht="10.5">
      <c r="C7" s="1"/>
      <c r="D7" s="2"/>
      <c r="E7" s="2"/>
      <c r="F7" s="2"/>
      <c r="G7" s="2"/>
      <c r="H7" s="2"/>
    </row>
    <row r="8" spans="3:8" ht="10.5">
      <c r="C8" s="1"/>
      <c r="D8" s="2"/>
      <c r="E8" s="2"/>
      <c r="F8" s="2"/>
      <c r="G8" s="2"/>
      <c r="H8" s="2"/>
    </row>
    <row r="9" spans="1:9" ht="25.5" customHeight="1">
      <c r="A9" s="25" t="s">
        <v>139</v>
      </c>
      <c r="B9" s="25"/>
      <c r="C9" s="25"/>
      <c r="D9" s="25"/>
      <c r="E9" s="25"/>
      <c r="F9" s="25"/>
      <c r="G9" s="25"/>
      <c r="H9" s="25"/>
      <c r="I9" s="25"/>
    </row>
    <row r="10" spans="1:9" ht="10.5">
      <c r="A10" s="26"/>
      <c r="B10" s="26"/>
      <c r="C10" s="26"/>
      <c r="D10" s="26"/>
      <c r="E10" s="26"/>
      <c r="F10" s="26"/>
      <c r="G10" s="26"/>
      <c r="H10" s="26"/>
      <c r="I10" s="27"/>
    </row>
    <row r="11" spans="1:9" ht="10.5">
      <c r="A11" s="26"/>
      <c r="B11" s="28"/>
      <c r="C11" s="26"/>
      <c r="D11" s="26"/>
      <c r="E11" s="26"/>
      <c r="F11" s="26"/>
      <c r="G11" s="26"/>
      <c r="H11" s="26"/>
      <c r="I11" s="26"/>
    </row>
    <row r="12" spans="1:9" ht="39" customHeight="1">
      <c r="A12" s="25" t="s">
        <v>140</v>
      </c>
      <c r="B12" s="25"/>
      <c r="C12" s="25"/>
      <c r="D12" s="25"/>
      <c r="E12" s="25"/>
      <c r="F12" s="25"/>
      <c r="G12" s="25"/>
      <c r="H12" s="25"/>
      <c r="I12" s="25"/>
    </row>
    <row r="13" spans="1:9" ht="10.5">
      <c r="A13" s="26"/>
      <c r="B13" s="28"/>
      <c r="C13" s="26"/>
      <c r="D13" s="26"/>
      <c r="E13" s="26"/>
      <c r="F13" s="26"/>
      <c r="G13" s="26"/>
      <c r="H13" s="26"/>
      <c r="I13" s="26"/>
    </row>
    <row r="14" spans="1:9" ht="10.5">
      <c r="A14" s="26"/>
      <c r="B14" s="28"/>
      <c r="C14" s="26"/>
      <c r="D14" s="26"/>
      <c r="E14" s="26"/>
      <c r="F14" s="26"/>
      <c r="G14" s="26"/>
      <c r="H14" s="26"/>
      <c r="I14" s="26"/>
    </row>
    <row r="15" spans="1:9" ht="37.5" customHeight="1">
      <c r="A15" s="25" t="s">
        <v>144</v>
      </c>
      <c r="B15" s="25"/>
      <c r="C15" s="25"/>
      <c r="D15" s="25"/>
      <c r="E15" s="25"/>
      <c r="F15" s="25"/>
      <c r="G15" s="25"/>
      <c r="H15" s="25"/>
      <c r="I15" s="25"/>
    </row>
    <row r="16" spans="1:9" ht="10.5">
      <c r="A16" s="26"/>
      <c r="B16" s="26"/>
      <c r="C16" s="26"/>
      <c r="D16" s="26"/>
      <c r="E16" s="26"/>
      <c r="F16" s="26"/>
      <c r="G16" s="26"/>
      <c r="H16" s="26"/>
      <c r="I16" s="26"/>
    </row>
    <row r="17" spans="1:9" ht="51" customHeight="1">
      <c r="A17" s="25" t="s">
        <v>141</v>
      </c>
      <c r="B17" s="25"/>
      <c r="C17" s="25"/>
      <c r="D17" s="25"/>
      <c r="E17" s="25"/>
      <c r="F17" s="25"/>
      <c r="G17" s="25"/>
      <c r="H17" s="25"/>
      <c r="I17" s="25"/>
    </row>
    <row r="18" spans="3:9" ht="10.5">
      <c r="C18" s="1"/>
      <c r="D18" s="2"/>
      <c r="E18" s="2"/>
      <c r="F18" s="2"/>
      <c r="G18" s="2"/>
      <c r="H18" s="2"/>
      <c r="I18" s="29"/>
    </row>
    <row r="19" spans="3:8" s="30" customFormat="1" ht="10.5">
      <c r="C19" s="31"/>
      <c r="D19" s="32"/>
      <c r="E19" s="32"/>
      <c r="F19" s="32"/>
      <c r="G19" s="32"/>
      <c r="H19" s="32"/>
    </row>
  </sheetData>
  <mergeCells count="5">
    <mergeCell ref="A12:I12"/>
    <mergeCell ref="A15:I15"/>
    <mergeCell ref="A17:I17"/>
    <mergeCell ref="A6:I6"/>
    <mergeCell ref="A9:I9"/>
  </mergeCells>
  <printOptions/>
  <pageMargins left="0.75" right="0.75" top="0.45" bottom="1" header="0.5" footer="0.5"/>
  <pageSetup horizontalDpi="600" verticalDpi="600" orientation="portrait" paperSize="9" r:id="rId1"/>
  <headerFooter alignWithMargins="0">
    <oddHeader>&amp;R1</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Q56"/>
  <sheetViews>
    <sheetView zoomScale="90" zoomScaleNormal="90" zoomScaleSheetLayoutView="90" workbookViewId="0" topLeftCell="A1">
      <selection activeCell="O17" sqref="O17"/>
    </sheetView>
  </sheetViews>
  <sheetFormatPr defaultColWidth="9.140625" defaultRowHeight="12.75"/>
  <cols>
    <col min="1" max="2" width="9.421875" style="3" customWidth="1"/>
    <col min="3" max="3" width="9.7109375" style="3" customWidth="1"/>
    <col min="4" max="4" width="9.421875" style="3" customWidth="1"/>
    <col min="5" max="5" width="9.140625" style="3" customWidth="1"/>
    <col min="6" max="6" width="5.57421875" style="3" bestFit="1" customWidth="1"/>
    <col min="7" max="7" width="12.28125" style="3" customWidth="1"/>
    <col min="8" max="8" width="3.421875" style="3" customWidth="1"/>
    <col min="9" max="9" width="11.8515625" style="3" customWidth="1"/>
    <col min="10" max="10" width="1.8515625" style="3" customWidth="1"/>
    <col min="11" max="11" width="13.00390625" style="3" customWidth="1"/>
    <col min="12" max="12" width="1.7109375" style="3" customWidth="1"/>
    <col min="13" max="13" width="11.7109375" style="3" customWidth="1"/>
    <col min="14" max="14" width="1.7109375" style="3" customWidth="1"/>
    <col min="15" max="15" width="12.8515625" style="3" customWidth="1"/>
    <col min="16" max="16384" width="9.140625" style="3" customWidth="1"/>
  </cols>
  <sheetData>
    <row r="2" spans="1:16" ht="10.5">
      <c r="A2" s="12" t="s">
        <v>93</v>
      </c>
      <c r="B2" s="12"/>
      <c r="C2" s="12"/>
      <c r="D2" s="12"/>
      <c r="E2" s="12"/>
      <c r="F2" s="12"/>
      <c r="G2" s="12"/>
      <c r="H2" s="12"/>
      <c r="I2" s="12"/>
      <c r="J2" s="12"/>
      <c r="K2" s="2"/>
      <c r="L2" s="12"/>
      <c r="M2" s="12"/>
      <c r="N2" s="2"/>
      <c r="O2" s="2"/>
      <c r="P2" s="2"/>
    </row>
    <row r="3" spans="1:16" ht="10.5">
      <c r="A3" s="14"/>
      <c r="B3" s="14"/>
      <c r="C3" s="14"/>
      <c r="D3" s="14"/>
      <c r="F3" s="1"/>
      <c r="G3" s="2"/>
      <c r="H3" s="2"/>
      <c r="I3" s="2"/>
      <c r="J3" s="2"/>
      <c r="K3" s="2"/>
      <c r="L3" s="2"/>
      <c r="M3" s="2"/>
      <c r="N3" s="2"/>
      <c r="O3" s="2"/>
      <c r="P3" s="2"/>
    </row>
    <row r="4" spans="1:16" ht="10.5">
      <c r="A4" s="11" t="s">
        <v>95</v>
      </c>
      <c r="B4" s="14"/>
      <c r="C4" s="14"/>
      <c r="D4" s="14"/>
      <c r="F4" s="1"/>
      <c r="G4" s="2"/>
      <c r="H4" s="2"/>
      <c r="I4" s="2"/>
      <c r="J4" s="2"/>
      <c r="K4" s="2"/>
      <c r="L4" s="2"/>
      <c r="M4" s="2"/>
      <c r="N4" s="2"/>
      <c r="O4" s="2"/>
      <c r="P4" s="2"/>
    </row>
    <row r="5" spans="1:16" ht="10.5">
      <c r="A5" s="14" t="s">
        <v>128</v>
      </c>
      <c r="B5" s="14"/>
      <c r="C5" s="14"/>
      <c r="D5" s="14"/>
      <c r="F5" s="1"/>
      <c r="G5" s="2"/>
      <c r="H5" s="2"/>
      <c r="I5" s="2"/>
      <c r="J5" s="2"/>
      <c r="K5" s="2"/>
      <c r="L5" s="2"/>
      <c r="M5" s="2"/>
      <c r="N5" s="2"/>
      <c r="O5" s="2"/>
      <c r="P5" s="2"/>
    </row>
    <row r="6" spans="1:16" ht="15" customHeight="1">
      <c r="A6" s="14"/>
      <c r="B6" s="14"/>
      <c r="C6" s="14"/>
      <c r="D6" s="14"/>
      <c r="F6" s="1"/>
      <c r="G6" s="2"/>
      <c r="H6" s="2"/>
      <c r="I6" s="2"/>
      <c r="J6" s="2"/>
      <c r="K6" s="2"/>
      <c r="L6" s="2"/>
      <c r="M6" s="2"/>
      <c r="N6" s="2"/>
      <c r="O6" s="2"/>
      <c r="P6" s="2"/>
    </row>
    <row r="7" spans="1:16" ht="21">
      <c r="A7" s="14"/>
      <c r="B7" s="14"/>
      <c r="C7" s="14"/>
      <c r="D7" s="14"/>
      <c r="F7" s="33"/>
      <c r="G7" s="33" t="s">
        <v>142</v>
      </c>
      <c r="H7" s="33"/>
      <c r="I7" s="33"/>
      <c r="J7" s="33"/>
      <c r="K7" s="34" t="s">
        <v>68</v>
      </c>
      <c r="L7" s="33"/>
      <c r="M7" s="33"/>
      <c r="O7" s="34" t="s">
        <v>68</v>
      </c>
      <c r="P7" s="35"/>
    </row>
    <row r="8" spans="6:16" ht="10.5">
      <c r="F8" s="36" t="s">
        <v>4</v>
      </c>
      <c r="G8" s="37">
        <v>39263</v>
      </c>
      <c r="H8" s="37"/>
      <c r="I8" s="37">
        <v>38898</v>
      </c>
      <c r="J8" s="37"/>
      <c r="K8" s="37">
        <v>39082</v>
      </c>
      <c r="L8" s="33"/>
      <c r="M8" s="37">
        <v>38533</v>
      </c>
      <c r="N8" s="33"/>
      <c r="O8" s="37">
        <v>38717</v>
      </c>
      <c r="P8" s="13"/>
    </row>
    <row r="9" spans="6:16" ht="10.5">
      <c r="F9" s="33" t="s">
        <v>7</v>
      </c>
      <c r="G9" s="33" t="s">
        <v>5</v>
      </c>
      <c r="H9" s="33"/>
      <c r="I9" s="33" t="s">
        <v>5</v>
      </c>
      <c r="J9" s="33"/>
      <c r="K9" s="33" t="s">
        <v>6</v>
      </c>
      <c r="L9" s="33"/>
      <c r="M9" s="33" t="s">
        <v>5</v>
      </c>
      <c r="N9" s="33"/>
      <c r="O9" s="33" t="s">
        <v>6</v>
      </c>
      <c r="P9" s="13"/>
    </row>
    <row r="10" spans="1:16" ht="10.5">
      <c r="A10" s="8"/>
      <c r="B10" s="8"/>
      <c r="C10" s="8"/>
      <c r="D10" s="8"/>
      <c r="F10" s="9"/>
      <c r="G10" s="1"/>
      <c r="H10" s="1"/>
      <c r="I10" s="1"/>
      <c r="J10" s="1"/>
      <c r="K10" s="9"/>
      <c r="L10" s="33"/>
      <c r="M10" s="9"/>
      <c r="N10" s="9"/>
      <c r="O10" s="9"/>
      <c r="P10" s="1"/>
    </row>
    <row r="11" spans="1:16" ht="10.5">
      <c r="A11" s="3" t="s">
        <v>86</v>
      </c>
      <c r="F11" s="1" t="s">
        <v>7</v>
      </c>
      <c r="G11" s="38">
        <v>1057942</v>
      </c>
      <c r="H11" s="38"/>
      <c r="I11" s="38">
        <v>1053696</v>
      </c>
      <c r="J11" s="38"/>
      <c r="K11" s="38">
        <v>2108134</v>
      </c>
      <c r="L11" s="39"/>
      <c r="M11" s="38">
        <f>1066748+7479+7287</f>
        <v>1081514</v>
      </c>
      <c r="N11" s="38"/>
      <c r="O11" s="38">
        <v>2254525</v>
      </c>
      <c r="P11" s="2"/>
    </row>
    <row r="12" spans="1:16" ht="10.5">
      <c r="A12" s="3" t="s">
        <v>16</v>
      </c>
      <c r="F12" s="1" t="s">
        <v>7</v>
      </c>
      <c r="G12" s="40">
        <v>-891682</v>
      </c>
      <c r="H12" s="41"/>
      <c r="I12" s="40">
        <v>-865416</v>
      </c>
      <c r="J12" s="41"/>
      <c r="K12" s="40">
        <v>-1759124</v>
      </c>
      <c r="L12" s="39"/>
      <c r="M12" s="40">
        <f>-11913-782579-554057+378232</f>
        <v>-970317</v>
      </c>
      <c r="N12" s="41"/>
      <c r="O12" s="40">
        <v>-1913525</v>
      </c>
      <c r="P12" s="42"/>
    </row>
    <row r="13" spans="6:16" ht="10.5">
      <c r="F13" s="1"/>
      <c r="G13" s="41"/>
      <c r="H13" s="41"/>
      <c r="I13" s="41"/>
      <c r="J13" s="41"/>
      <c r="K13" s="41"/>
      <c r="L13" s="43"/>
      <c r="M13" s="41"/>
      <c r="N13" s="41"/>
      <c r="O13" s="41"/>
      <c r="P13" s="42"/>
    </row>
    <row r="14" spans="1:16" ht="10.5">
      <c r="A14" s="3" t="s">
        <v>17</v>
      </c>
      <c r="F14" s="1" t="s">
        <v>7</v>
      </c>
      <c r="G14" s="41">
        <f>SUM(G11:G12)</f>
        <v>166260</v>
      </c>
      <c r="H14" s="41"/>
      <c r="I14" s="41">
        <f>SUM(I11:I12)</f>
        <v>188280</v>
      </c>
      <c r="J14" s="41"/>
      <c r="K14" s="41">
        <f>SUM(K11:K12)</f>
        <v>349010</v>
      </c>
      <c r="L14" s="39"/>
      <c r="M14" s="41">
        <f>SUM(M11:M12)</f>
        <v>111197</v>
      </c>
      <c r="N14" s="38"/>
      <c r="O14" s="41">
        <f>SUM(O11:O12)</f>
        <v>341000</v>
      </c>
      <c r="P14" s="2"/>
    </row>
    <row r="15" spans="1:16" ht="10.5">
      <c r="A15" s="3" t="s">
        <v>88</v>
      </c>
      <c r="F15" s="1"/>
      <c r="G15" s="38">
        <v>5996</v>
      </c>
      <c r="H15" s="38"/>
      <c r="I15" s="38">
        <f>4596</f>
        <v>4596</v>
      </c>
      <c r="J15" s="38"/>
      <c r="K15" s="38">
        <v>2391</v>
      </c>
      <c r="L15" s="39"/>
      <c r="M15" s="38">
        <f>4596+24199</f>
        <v>28795</v>
      </c>
      <c r="N15" s="38"/>
      <c r="O15" s="38">
        <v>28023</v>
      </c>
      <c r="P15" s="2"/>
    </row>
    <row r="16" spans="1:16" ht="10.5">
      <c r="A16" s="44" t="s">
        <v>87</v>
      </c>
      <c r="B16" s="44"/>
      <c r="C16" s="44"/>
      <c r="D16" s="44"/>
      <c r="F16" s="1"/>
      <c r="G16" s="38">
        <v>-74348</v>
      </c>
      <c r="H16" s="38"/>
      <c r="I16" s="38">
        <v>-79433</v>
      </c>
      <c r="J16" s="38"/>
      <c r="K16" s="38">
        <v>-152459</v>
      </c>
      <c r="L16" s="39"/>
      <c r="M16" s="41">
        <v>-70363</v>
      </c>
      <c r="N16" s="38"/>
      <c r="O16" s="38">
        <v>-137572</v>
      </c>
      <c r="P16" s="2"/>
    </row>
    <row r="17" spans="1:16" ht="10.5">
      <c r="A17" s="44" t="s">
        <v>89</v>
      </c>
      <c r="B17" s="44"/>
      <c r="C17" s="44"/>
      <c r="D17" s="44"/>
      <c r="F17" s="1" t="s">
        <v>7</v>
      </c>
      <c r="G17" s="40">
        <v>-149993</v>
      </c>
      <c r="H17" s="41"/>
      <c r="I17" s="40">
        <f>-138600-6805</f>
        <v>-145405</v>
      </c>
      <c r="J17" s="41"/>
      <c r="K17" s="40">
        <v>-276699</v>
      </c>
      <c r="L17" s="39"/>
      <c r="M17" s="40">
        <f>-139979</f>
        <v>-139979</v>
      </c>
      <c r="N17" s="38"/>
      <c r="O17" s="40">
        <v>-290273</v>
      </c>
      <c r="P17" s="45"/>
    </row>
    <row r="18" spans="1:16" ht="10.5">
      <c r="A18" s="14" t="s">
        <v>100</v>
      </c>
      <c r="B18" s="14"/>
      <c r="C18" s="14"/>
      <c r="D18" s="14"/>
      <c r="F18" s="1"/>
      <c r="G18" s="41"/>
      <c r="H18" s="41"/>
      <c r="I18" s="41"/>
      <c r="J18" s="41"/>
      <c r="K18" s="41"/>
      <c r="L18" s="39"/>
      <c r="M18" s="41"/>
      <c r="N18" s="38"/>
      <c r="O18" s="41"/>
      <c r="P18" s="45"/>
    </row>
    <row r="19" spans="1:16" ht="10.5">
      <c r="A19" s="14" t="s">
        <v>92</v>
      </c>
      <c r="B19" s="14"/>
      <c r="C19" s="14"/>
      <c r="D19" s="14"/>
      <c r="F19" s="1"/>
      <c r="G19" s="40">
        <f>SUM(G14:G17)</f>
        <v>-52085</v>
      </c>
      <c r="H19" s="41"/>
      <c r="I19" s="40">
        <f>SUM(I14:I17)</f>
        <v>-31962</v>
      </c>
      <c r="J19" s="41"/>
      <c r="K19" s="40">
        <f>SUM(K14:K17)</f>
        <v>-77757</v>
      </c>
      <c r="L19" s="39"/>
      <c r="M19" s="40">
        <f>SUM(M14:M17)</f>
        <v>-70350</v>
      </c>
      <c r="N19" s="38"/>
      <c r="O19" s="40">
        <f>SUM(O14:O17)</f>
        <v>-58822</v>
      </c>
      <c r="P19" s="2"/>
    </row>
    <row r="20" spans="1:16" ht="10.5">
      <c r="A20" s="14"/>
      <c r="B20" s="14"/>
      <c r="C20" s="14"/>
      <c r="D20" s="14"/>
      <c r="F20" s="1"/>
      <c r="G20" s="38"/>
      <c r="H20" s="38"/>
      <c r="I20" s="38"/>
      <c r="J20" s="38"/>
      <c r="K20" s="38"/>
      <c r="L20" s="39"/>
      <c r="M20" s="38"/>
      <c r="N20" s="38"/>
      <c r="O20" s="38"/>
      <c r="P20" s="2"/>
    </row>
    <row r="21" spans="1:16" ht="10.5">
      <c r="A21" s="3" t="s">
        <v>90</v>
      </c>
      <c r="F21" s="1"/>
      <c r="G21" s="38">
        <v>-27270</v>
      </c>
      <c r="H21" s="38"/>
      <c r="I21" s="38">
        <v>-27677</v>
      </c>
      <c r="J21" s="38"/>
      <c r="K21" s="38">
        <v>-51452</v>
      </c>
      <c r="L21" s="39"/>
      <c r="M21" s="38">
        <f>-9803-17957-1110-5960-3357</f>
        <v>-38187</v>
      </c>
      <c r="N21" s="38"/>
      <c r="O21" s="38">
        <v>-61238</v>
      </c>
      <c r="P21" s="2"/>
    </row>
    <row r="22" spans="1:16" ht="10.5">
      <c r="A22" s="3" t="s">
        <v>91</v>
      </c>
      <c r="F22" s="1"/>
      <c r="G22" s="41">
        <v>0</v>
      </c>
      <c r="H22" s="41"/>
      <c r="I22" s="41">
        <v>0</v>
      </c>
      <c r="J22" s="41"/>
      <c r="K22" s="41">
        <v>7529</v>
      </c>
      <c r="L22" s="43"/>
      <c r="M22" s="41">
        <v>12</v>
      </c>
      <c r="N22" s="41"/>
      <c r="O22" s="41">
        <v>2022</v>
      </c>
      <c r="P22" s="2"/>
    </row>
    <row r="23" spans="1:16" ht="10.5">
      <c r="A23" s="3" t="s">
        <v>46</v>
      </c>
      <c r="F23" s="1"/>
      <c r="G23" s="46">
        <f>SUM(G21:G22)</f>
        <v>-27270</v>
      </c>
      <c r="H23" s="41"/>
      <c r="I23" s="46">
        <f>SUM(I21:I22)</f>
        <v>-27677</v>
      </c>
      <c r="J23" s="41"/>
      <c r="K23" s="46">
        <f>SUM(K21:K22)</f>
        <v>-43923</v>
      </c>
      <c r="L23" s="39"/>
      <c r="M23" s="46">
        <f>SUM(M21:M22)</f>
        <v>-38175</v>
      </c>
      <c r="N23" s="38"/>
      <c r="O23" s="46">
        <f>SUM(O21:O22)</f>
        <v>-59216</v>
      </c>
      <c r="P23" s="2"/>
    </row>
    <row r="24" spans="6:16" ht="10.5">
      <c r="F24" s="1"/>
      <c r="G24" s="41"/>
      <c r="H24" s="41"/>
      <c r="I24" s="41"/>
      <c r="J24" s="41"/>
      <c r="K24" s="41"/>
      <c r="L24" s="39"/>
      <c r="M24" s="41"/>
      <c r="N24" s="38"/>
      <c r="O24" s="41"/>
      <c r="P24" s="42"/>
    </row>
    <row r="25" spans="1:17" ht="10.5">
      <c r="A25" s="14" t="s">
        <v>101</v>
      </c>
      <c r="B25" s="14"/>
      <c r="C25" s="14"/>
      <c r="D25" s="14"/>
      <c r="F25" s="1" t="s">
        <v>7</v>
      </c>
      <c r="G25" s="41">
        <f>+G19+G23</f>
        <v>-79355</v>
      </c>
      <c r="H25" s="41"/>
      <c r="I25" s="41">
        <f>+I19+I23</f>
        <v>-59639</v>
      </c>
      <c r="J25" s="41"/>
      <c r="K25" s="41">
        <f>+K19+K23</f>
        <v>-121680</v>
      </c>
      <c r="L25" s="43"/>
      <c r="M25" s="41">
        <f>+M19+M23</f>
        <v>-108525</v>
      </c>
      <c r="N25" s="41"/>
      <c r="O25" s="41">
        <f>+O19+O23</f>
        <v>-118038</v>
      </c>
      <c r="P25" s="42"/>
      <c r="Q25" s="47"/>
    </row>
    <row r="26" spans="1:16" ht="10.5">
      <c r="A26" s="3" t="s">
        <v>24</v>
      </c>
      <c r="F26" s="1" t="s">
        <v>7</v>
      </c>
      <c r="G26" s="38"/>
      <c r="H26" s="38"/>
      <c r="I26" s="38">
        <v>6532</v>
      </c>
      <c r="J26" s="38"/>
      <c r="K26" s="38"/>
      <c r="L26" s="39"/>
      <c r="M26" s="38">
        <v>3000</v>
      </c>
      <c r="N26" s="38"/>
      <c r="O26" s="38">
        <v>7000</v>
      </c>
      <c r="P26" s="48"/>
    </row>
    <row r="27" spans="1:16" ht="10.5">
      <c r="A27" s="3" t="s">
        <v>40</v>
      </c>
      <c r="F27" s="1"/>
      <c r="G27" s="38">
        <v>0</v>
      </c>
      <c r="H27" s="38"/>
      <c r="I27" s="38">
        <v>0</v>
      </c>
      <c r="J27" s="38"/>
      <c r="K27" s="38">
        <v>5990</v>
      </c>
      <c r="L27" s="39"/>
      <c r="M27" s="38">
        <v>0</v>
      </c>
      <c r="N27" s="38"/>
      <c r="O27" s="38">
        <v>-115</v>
      </c>
      <c r="P27" s="48"/>
    </row>
    <row r="28" spans="1:16" ht="10.5">
      <c r="A28" s="3" t="s">
        <v>41</v>
      </c>
      <c r="F28" s="1"/>
      <c r="G28" s="38">
        <v>0</v>
      </c>
      <c r="H28" s="38"/>
      <c r="I28" s="38">
        <v>0</v>
      </c>
      <c r="J28" s="38"/>
      <c r="K28" s="38"/>
      <c r="L28" s="39"/>
      <c r="M28" s="38">
        <v>-10068</v>
      </c>
      <c r="N28" s="38"/>
      <c r="O28" s="38">
        <v>-18890</v>
      </c>
      <c r="P28" s="48"/>
    </row>
    <row r="29" spans="1:16" ht="10.5">
      <c r="A29" s="3" t="s">
        <v>7</v>
      </c>
      <c r="F29" s="1" t="s">
        <v>7</v>
      </c>
      <c r="G29" s="38"/>
      <c r="H29" s="38"/>
      <c r="I29" s="38"/>
      <c r="J29" s="38"/>
      <c r="K29" s="40"/>
      <c r="L29" s="39"/>
      <c r="M29" s="38"/>
      <c r="N29" s="38"/>
      <c r="O29" s="40"/>
      <c r="P29" s="42"/>
    </row>
    <row r="30" spans="1:16" ht="11.25" thickBot="1">
      <c r="A30" s="14" t="s">
        <v>102</v>
      </c>
      <c r="B30" s="14"/>
      <c r="C30" s="14"/>
      <c r="D30" s="14"/>
      <c r="F30" s="1" t="s">
        <v>7</v>
      </c>
      <c r="G30" s="49">
        <f>SUM(G25:G29)</f>
        <v>-79355</v>
      </c>
      <c r="H30" s="41"/>
      <c r="I30" s="49">
        <f>SUM(I25:I29)</f>
        <v>-53107</v>
      </c>
      <c r="J30" s="41"/>
      <c r="K30" s="49">
        <f>SUM(K25:K29)</f>
        <v>-115690</v>
      </c>
      <c r="L30" s="39"/>
      <c r="M30" s="49">
        <f>SUM(M25:M29)</f>
        <v>-115593</v>
      </c>
      <c r="N30" s="38"/>
      <c r="O30" s="49">
        <f>SUM(O25:O29)</f>
        <v>-130043</v>
      </c>
      <c r="P30" s="42"/>
    </row>
    <row r="31" spans="1:16" ht="11.25" thickTop="1">
      <c r="A31" s="3" t="s">
        <v>7</v>
      </c>
      <c r="F31" s="1" t="s">
        <v>7</v>
      </c>
      <c r="G31" s="38"/>
      <c r="H31" s="38"/>
      <c r="I31" s="38"/>
      <c r="J31" s="38"/>
      <c r="K31" s="2"/>
      <c r="L31" s="50"/>
      <c r="M31" s="2"/>
      <c r="N31" s="2"/>
      <c r="O31" s="2"/>
      <c r="P31" s="2"/>
    </row>
    <row r="32" spans="1:16" ht="11.25" thickBot="1">
      <c r="A32" s="51" t="s">
        <v>103</v>
      </c>
      <c r="B32" s="51"/>
      <c r="C32" s="51"/>
      <c r="D32" s="51"/>
      <c r="E32" s="51"/>
      <c r="F32" s="1">
        <v>3</v>
      </c>
      <c r="G32" s="52">
        <f>+G30/43700000*100</f>
        <v>-0.1815903890160183</v>
      </c>
      <c r="H32" s="53"/>
      <c r="I32" s="52">
        <f>+I30/43700000*100</f>
        <v>-0.12152631578947369</v>
      </c>
      <c r="J32" s="53"/>
      <c r="K32" s="52">
        <f>+K30/43700000*100</f>
        <v>-0.26473684210526316</v>
      </c>
      <c r="L32" s="54"/>
      <c r="M32" s="52">
        <f>+M30/43700000*100</f>
        <v>-0.26451487414187647</v>
      </c>
      <c r="N32" s="55"/>
      <c r="O32" s="52">
        <f>+O30/43700000*100</f>
        <v>-0.29758123569794054</v>
      </c>
      <c r="P32" s="2"/>
    </row>
    <row r="33" spans="1:16" ht="15.75" customHeight="1" thickTop="1">
      <c r="A33" s="3" t="s">
        <v>7</v>
      </c>
      <c r="F33" s="1"/>
      <c r="G33" s="55"/>
      <c r="H33" s="55"/>
      <c r="I33" s="55"/>
      <c r="J33" s="55"/>
      <c r="K33" s="55"/>
      <c r="L33" s="54"/>
      <c r="M33" s="55"/>
      <c r="N33" s="55"/>
      <c r="O33" s="55"/>
      <c r="P33" s="2"/>
    </row>
    <row r="34" spans="6:16" ht="10.5">
      <c r="F34" s="1"/>
      <c r="G34" s="2"/>
      <c r="H34" s="2"/>
      <c r="I34" s="2"/>
      <c r="J34" s="2"/>
      <c r="K34" s="2"/>
      <c r="L34" s="2"/>
      <c r="M34" s="2"/>
      <c r="N34" s="2"/>
      <c r="O34" s="2"/>
      <c r="P34" s="2"/>
    </row>
    <row r="35" spans="6:16" ht="10.5">
      <c r="F35" s="1"/>
      <c r="G35" s="2"/>
      <c r="H35" s="2"/>
      <c r="I35" s="2"/>
      <c r="J35" s="2"/>
      <c r="K35" s="2"/>
      <c r="L35" s="2"/>
      <c r="M35" s="2"/>
      <c r="N35" s="2"/>
      <c r="O35" s="2"/>
      <c r="P35" s="2"/>
    </row>
    <row r="36" spans="6:16" ht="10.5">
      <c r="F36" s="1"/>
      <c r="G36" s="2"/>
      <c r="H36" s="2"/>
      <c r="I36" s="2"/>
      <c r="J36" s="2"/>
      <c r="K36" s="2"/>
      <c r="L36" s="2"/>
      <c r="M36" s="2"/>
      <c r="N36" s="2"/>
      <c r="O36" s="2"/>
      <c r="P36" s="2"/>
    </row>
    <row r="37" spans="6:16" ht="10.5">
      <c r="F37" s="1"/>
      <c r="G37" s="2"/>
      <c r="H37" s="2"/>
      <c r="I37" s="2"/>
      <c r="J37" s="2"/>
      <c r="K37" s="2"/>
      <c r="L37" s="2"/>
      <c r="M37" s="2"/>
      <c r="N37" s="2"/>
      <c r="O37" s="2"/>
      <c r="P37" s="2"/>
    </row>
    <row r="38" spans="6:16" ht="10.5">
      <c r="F38" s="1"/>
      <c r="G38" s="2"/>
      <c r="H38" s="2"/>
      <c r="I38" s="2"/>
      <c r="J38" s="2"/>
      <c r="K38" s="2"/>
      <c r="L38" s="2"/>
      <c r="M38" s="2"/>
      <c r="N38" s="2"/>
      <c r="O38" s="2"/>
      <c r="P38" s="2"/>
    </row>
    <row r="39" spans="6:16" ht="10.5">
      <c r="F39" s="1"/>
      <c r="G39" s="2"/>
      <c r="H39" s="2"/>
      <c r="I39" s="2"/>
      <c r="J39" s="2"/>
      <c r="K39" s="2"/>
      <c r="L39" s="2"/>
      <c r="M39" s="2"/>
      <c r="N39" s="2"/>
      <c r="O39" s="2"/>
      <c r="P39" s="2"/>
    </row>
    <row r="40" spans="6:16" ht="10.5">
      <c r="F40" s="1"/>
      <c r="G40" s="2"/>
      <c r="H40" s="2"/>
      <c r="I40" s="2"/>
      <c r="J40" s="2"/>
      <c r="K40" s="2"/>
      <c r="L40" s="2"/>
      <c r="M40" s="2"/>
      <c r="N40" s="2"/>
      <c r="O40" s="2"/>
      <c r="P40" s="2"/>
    </row>
    <row r="41" spans="1:16" ht="10.5">
      <c r="A41" s="14" t="s">
        <v>96</v>
      </c>
      <c r="B41" s="14"/>
      <c r="C41" s="14"/>
      <c r="D41" s="14"/>
      <c r="F41" s="1"/>
      <c r="G41" s="2"/>
      <c r="H41" s="2"/>
      <c r="I41" s="2"/>
      <c r="J41" s="2"/>
      <c r="K41" s="2"/>
      <c r="L41" s="2"/>
      <c r="M41" s="2"/>
      <c r="N41" s="2"/>
      <c r="O41" s="2"/>
      <c r="P41" s="2"/>
    </row>
    <row r="42" spans="1:16" ht="10.5">
      <c r="A42" s="14" t="s">
        <v>128</v>
      </c>
      <c r="B42" s="14"/>
      <c r="C42" s="14"/>
      <c r="D42" s="14"/>
      <c r="F42" s="1"/>
      <c r="G42" s="2"/>
      <c r="H42" s="2"/>
      <c r="I42" s="2"/>
      <c r="J42" s="2"/>
      <c r="K42" s="2"/>
      <c r="L42" s="2"/>
      <c r="M42" s="2"/>
      <c r="N42" s="2"/>
      <c r="O42" s="2"/>
      <c r="P42" s="2"/>
    </row>
    <row r="43" spans="6:16" ht="10.5">
      <c r="F43" s="1"/>
      <c r="G43" s="2"/>
      <c r="H43" s="2"/>
      <c r="I43" s="2"/>
      <c r="J43" s="2"/>
      <c r="K43" s="2"/>
      <c r="L43" s="2"/>
      <c r="M43" s="2"/>
      <c r="N43" s="2"/>
      <c r="O43" s="2"/>
      <c r="P43" s="2"/>
    </row>
    <row r="44" spans="1:16" ht="21">
      <c r="A44" s="14"/>
      <c r="B44" s="14"/>
      <c r="C44" s="14"/>
      <c r="D44" s="14"/>
      <c r="F44" s="33"/>
      <c r="G44" s="33" t="s">
        <v>142</v>
      </c>
      <c r="H44" s="33"/>
      <c r="I44" s="33"/>
      <c r="J44" s="33"/>
      <c r="K44" s="34" t="s">
        <v>68</v>
      </c>
      <c r="L44" s="33"/>
      <c r="M44" s="33"/>
      <c r="O44" s="34" t="s">
        <v>68</v>
      </c>
      <c r="P44" s="35"/>
    </row>
    <row r="45" spans="6:16" ht="10.5">
      <c r="F45" s="36" t="s">
        <v>4</v>
      </c>
      <c r="G45" s="37">
        <v>39263</v>
      </c>
      <c r="H45" s="37"/>
      <c r="I45" s="37">
        <v>38898</v>
      </c>
      <c r="J45" s="37"/>
      <c r="K45" s="37">
        <v>39082</v>
      </c>
      <c r="L45" s="33"/>
      <c r="M45" s="37">
        <v>38533</v>
      </c>
      <c r="N45" s="33"/>
      <c r="O45" s="37">
        <v>38717</v>
      </c>
      <c r="P45" s="13"/>
    </row>
    <row r="46" spans="6:16" ht="10.5">
      <c r="F46" s="33" t="s">
        <v>7</v>
      </c>
      <c r="G46" s="33" t="s">
        <v>5</v>
      </c>
      <c r="H46" s="33"/>
      <c r="I46" s="33" t="s">
        <v>5</v>
      </c>
      <c r="J46" s="33"/>
      <c r="K46" s="33" t="s">
        <v>6</v>
      </c>
      <c r="L46" s="33"/>
      <c r="M46" s="33" t="s">
        <v>5</v>
      </c>
      <c r="N46" s="33"/>
      <c r="O46" s="33" t="s">
        <v>6</v>
      </c>
      <c r="P46" s="13"/>
    </row>
    <row r="47" spans="6:16" ht="10.5">
      <c r="F47" s="33"/>
      <c r="G47" s="33"/>
      <c r="H47" s="33"/>
      <c r="I47" s="33"/>
      <c r="J47" s="33"/>
      <c r="K47" s="33"/>
      <c r="L47" s="33"/>
      <c r="M47" s="33"/>
      <c r="N47" s="33"/>
      <c r="O47" s="33"/>
      <c r="P47" s="13"/>
    </row>
    <row r="48" spans="1:15" s="44" customFormat="1" ht="10.5">
      <c r="A48" s="3" t="s">
        <v>121</v>
      </c>
      <c r="G48" s="38"/>
      <c r="H48" s="38"/>
      <c r="I48" s="38"/>
      <c r="J48" s="38"/>
      <c r="K48" s="38"/>
      <c r="L48" s="38"/>
      <c r="M48" s="38"/>
      <c r="N48" s="38"/>
      <c r="O48" s="38"/>
    </row>
    <row r="49" spans="1:15" s="44" customFormat="1" ht="10.5">
      <c r="A49" s="3" t="s">
        <v>123</v>
      </c>
      <c r="G49" s="38">
        <v>0</v>
      </c>
      <c r="H49" s="38"/>
      <c r="I49" s="38">
        <v>826200</v>
      </c>
      <c r="J49" s="38"/>
      <c r="K49" s="38">
        <v>889356</v>
      </c>
      <c r="L49" s="38"/>
      <c r="M49" s="38">
        <v>0</v>
      </c>
      <c r="N49" s="38"/>
      <c r="O49" s="38">
        <v>0</v>
      </c>
    </row>
    <row r="50" spans="1:15" ht="10.5">
      <c r="A50" s="3" t="s">
        <v>124</v>
      </c>
      <c r="G50" s="56"/>
      <c r="H50" s="41"/>
      <c r="I50" s="56"/>
      <c r="J50" s="41"/>
      <c r="K50" s="56"/>
      <c r="L50" s="38"/>
      <c r="M50" s="56"/>
      <c r="N50" s="38"/>
      <c r="O50" s="56"/>
    </row>
    <row r="51" spans="1:15" ht="10.5">
      <c r="A51" s="3" t="s">
        <v>125</v>
      </c>
      <c r="G51" s="41">
        <f>SUM(G49:G50)</f>
        <v>0</v>
      </c>
      <c r="H51" s="41"/>
      <c r="I51" s="41">
        <f>SUM(I49:I50)</f>
        <v>826200</v>
      </c>
      <c r="J51" s="41"/>
      <c r="K51" s="41">
        <f>SUM(K49:K50)</f>
        <v>889356</v>
      </c>
      <c r="L51" s="38"/>
      <c r="M51" s="41">
        <f>SUM(M49:M50)</f>
        <v>0</v>
      </c>
      <c r="N51" s="38"/>
      <c r="O51" s="41">
        <f>SUM(O49:O50)</f>
        <v>0</v>
      </c>
    </row>
    <row r="52" spans="1:15" ht="10.5">
      <c r="A52" s="14"/>
      <c r="G52" s="41"/>
      <c r="H52" s="41"/>
      <c r="I52" s="41"/>
      <c r="J52" s="41"/>
      <c r="K52" s="41"/>
      <c r="L52" s="38"/>
      <c r="M52" s="41"/>
      <c r="N52" s="38"/>
      <c r="O52" s="41"/>
    </row>
    <row r="53" spans="1:15" ht="10.5">
      <c r="A53" s="3" t="s">
        <v>126</v>
      </c>
      <c r="G53" s="40">
        <f>+G30</f>
        <v>-79355</v>
      </c>
      <c r="H53" s="41"/>
      <c r="I53" s="40">
        <f>+I30</f>
        <v>-53107</v>
      </c>
      <c r="J53" s="41"/>
      <c r="K53" s="40">
        <f>+K30</f>
        <v>-115690</v>
      </c>
      <c r="L53" s="38"/>
      <c r="M53" s="40">
        <f>+M30</f>
        <v>-115593</v>
      </c>
      <c r="N53" s="38"/>
      <c r="O53" s="40">
        <f>+O30</f>
        <v>-130043</v>
      </c>
    </row>
    <row r="54" spans="2:15" ht="10.5">
      <c r="B54" s="44"/>
      <c r="C54" s="44"/>
      <c r="D54" s="44"/>
      <c r="E54" s="44"/>
      <c r="F54" s="44"/>
      <c r="G54" s="41"/>
      <c r="H54" s="41"/>
      <c r="I54" s="41"/>
      <c r="J54" s="41"/>
      <c r="K54" s="41"/>
      <c r="L54" s="41"/>
      <c r="M54" s="41"/>
      <c r="N54" s="41"/>
      <c r="O54" s="41"/>
    </row>
    <row r="55" spans="1:15" ht="11.25" thickBot="1">
      <c r="A55" s="12" t="s">
        <v>122</v>
      </c>
      <c r="B55" s="44"/>
      <c r="C55" s="44"/>
      <c r="D55" s="44"/>
      <c r="E55" s="44"/>
      <c r="F55" s="44"/>
      <c r="G55" s="57">
        <f>SUM(G50:G53)</f>
        <v>-79355</v>
      </c>
      <c r="H55" s="41"/>
      <c r="I55" s="57">
        <f>SUM(I50:I53)</f>
        <v>773093</v>
      </c>
      <c r="J55" s="41"/>
      <c r="K55" s="57">
        <f>SUM(K50:K53)</f>
        <v>773666</v>
      </c>
      <c r="L55" s="38"/>
      <c r="M55" s="57">
        <f>SUM(M50:M53)</f>
        <v>-115593</v>
      </c>
      <c r="N55" s="38"/>
      <c r="O55" s="57">
        <f>SUM(O50:O53)</f>
        <v>-130043</v>
      </c>
    </row>
    <row r="56" spans="1:15" ht="11.25" thickTop="1">
      <c r="A56" s="58"/>
      <c r="B56" s="59"/>
      <c r="C56" s="59"/>
      <c r="D56" s="59"/>
      <c r="E56" s="59"/>
      <c r="F56" s="59"/>
      <c r="G56" s="41"/>
      <c r="H56" s="41"/>
      <c r="I56" s="41"/>
      <c r="J56" s="41"/>
      <c r="K56" s="41"/>
      <c r="L56" s="38"/>
      <c r="M56" s="41"/>
      <c r="N56" s="38"/>
      <c r="O56" s="41"/>
    </row>
  </sheetData>
  <mergeCells count="1">
    <mergeCell ref="A32:E32"/>
  </mergeCells>
  <printOptions/>
  <pageMargins left="0.75" right="0.75" top="0.52" bottom="0.54" header="0.5" footer="0.5"/>
  <pageSetup fitToHeight="1" fitToWidth="1" horizontalDpi="600" verticalDpi="600" orientation="portrait" paperSize="9" scale="97" r:id="rId1"/>
  <headerFooter alignWithMargins="0">
    <oddHeader>&amp;R2</oddHeader>
  </headerFooter>
</worksheet>
</file>

<file path=xl/worksheets/sheet5.xml><?xml version="1.0" encoding="utf-8"?>
<worksheet xmlns="http://schemas.openxmlformats.org/spreadsheetml/2006/main" xmlns:r="http://schemas.openxmlformats.org/officeDocument/2006/relationships">
  <dimension ref="A2:Q45"/>
  <sheetViews>
    <sheetView zoomScale="90" zoomScaleNormal="90" zoomScaleSheetLayoutView="90" workbookViewId="0" topLeftCell="A1">
      <selection activeCell="R16" sqref="R16"/>
    </sheetView>
  </sheetViews>
  <sheetFormatPr defaultColWidth="9.140625" defaultRowHeight="12.75"/>
  <cols>
    <col min="1" max="2" width="9.140625" style="3" customWidth="1"/>
    <col min="3" max="3" width="10.140625" style="3" customWidth="1"/>
    <col min="4" max="5" width="9.140625" style="3" customWidth="1"/>
    <col min="6" max="6" width="5.57421875" style="3" bestFit="1" customWidth="1"/>
    <col min="7" max="7" width="12.140625" style="3" customWidth="1"/>
    <col min="8" max="8" width="4.28125" style="3" customWidth="1"/>
    <col min="9" max="9" width="11.7109375" style="3" customWidth="1"/>
    <col min="10" max="10" width="2.57421875" style="3" customWidth="1"/>
    <col min="11" max="11" width="13.28125" style="3" customWidth="1"/>
    <col min="12" max="12" width="2.57421875" style="3" customWidth="1"/>
    <col min="13" max="13" width="12.00390625" style="3" customWidth="1"/>
    <col min="14" max="14" width="1.7109375" style="3" customWidth="1"/>
    <col min="15" max="15" width="13.140625" style="3" customWidth="1"/>
    <col min="16" max="16384" width="9.140625" style="3" customWidth="1"/>
  </cols>
  <sheetData>
    <row r="2" spans="1:16" ht="10.5">
      <c r="A2" s="12" t="s">
        <v>93</v>
      </c>
      <c r="B2" s="12"/>
      <c r="C2" s="12"/>
      <c r="D2" s="12"/>
      <c r="E2" s="12"/>
      <c r="F2" s="12"/>
      <c r="G2" s="12"/>
      <c r="H2" s="12"/>
      <c r="I2" s="12"/>
      <c r="J2" s="12"/>
      <c r="K2" s="2"/>
      <c r="L2" s="12"/>
      <c r="M2" s="12"/>
      <c r="N2" s="2"/>
      <c r="O2" s="2"/>
      <c r="P2" s="2"/>
    </row>
    <row r="3" spans="6:16" ht="10.5">
      <c r="F3" s="1"/>
      <c r="G3" s="2"/>
      <c r="H3" s="2"/>
      <c r="I3" s="2"/>
      <c r="J3" s="2"/>
      <c r="K3" s="2"/>
      <c r="L3" s="2"/>
      <c r="M3" s="2"/>
      <c r="N3" s="2"/>
      <c r="O3" s="2"/>
      <c r="P3" s="2"/>
    </row>
    <row r="4" spans="1:16" ht="10.5">
      <c r="A4" s="14" t="s">
        <v>2</v>
      </c>
      <c r="B4" s="14"/>
      <c r="C4" s="14"/>
      <c r="D4" s="14"/>
      <c r="F4" s="1"/>
      <c r="G4" s="2"/>
      <c r="H4" s="2"/>
      <c r="I4" s="2"/>
      <c r="J4" s="2"/>
      <c r="K4" s="2"/>
      <c r="L4" s="2"/>
      <c r="M4" s="2"/>
      <c r="N4" s="2"/>
      <c r="O4" s="2"/>
      <c r="P4" s="2"/>
    </row>
    <row r="5" spans="1:16" ht="10.5">
      <c r="A5" s="14" t="s">
        <v>127</v>
      </c>
      <c r="B5" s="14"/>
      <c r="C5" s="14"/>
      <c r="D5" s="14"/>
      <c r="F5" s="1"/>
      <c r="G5" s="2"/>
      <c r="H5" s="2"/>
      <c r="I5" s="2"/>
      <c r="J5" s="2"/>
      <c r="K5" s="2"/>
      <c r="L5" s="2"/>
      <c r="M5" s="2"/>
      <c r="N5" s="2"/>
      <c r="O5" s="2"/>
      <c r="P5" s="2"/>
    </row>
    <row r="6" spans="6:16" ht="10.5">
      <c r="F6" s="1"/>
      <c r="G6" s="2"/>
      <c r="H6" s="2"/>
      <c r="I6" s="2"/>
      <c r="J6" s="2"/>
      <c r="K6" s="2"/>
      <c r="L6" s="2"/>
      <c r="M6" s="2"/>
      <c r="N6" s="2"/>
      <c r="O6" s="2"/>
      <c r="P6" s="2"/>
    </row>
    <row r="7" spans="1:16" ht="10.5">
      <c r="A7" s="3" t="s">
        <v>7</v>
      </c>
      <c r="F7" s="33" t="s">
        <v>4</v>
      </c>
      <c r="G7" s="60">
        <v>39263</v>
      </c>
      <c r="H7" s="60"/>
      <c r="I7" s="60">
        <v>38898</v>
      </c>
      <c r="J7" s="60"/>
      <c r="K7" s="60">
        <v>39082</v>
      </c>
      <c r="L7" s="33"/>
      <c r="M7" s="60">
        <v>38533</v>
      </c>
      <c r="N7" s="33"/>
      <c r="O7" s="60">
        <v>38717</v>
      </c>
      <c r="P7" s="1"/>
    </row>
    <row r="8" spans="1:16" ht="10.5">
      <c r="A8" s="3" t="s">
        <v>7</v>
      </c>
      <c r="F8" s="33" t="s">
        <v>7</v>
      </c>
      <c r="G8" s="33" t="s">
        <v>5</v>
      </c>
      <c r="H8" s="33"/>
      <c r="I8" s="33" t="s">
        <v>5</v>
      </c>
      <c r="J8" s="33"/>
      <c r="K8" s="33" t="s">
        <v>5</v>
      </c>
      <c r="L8" s="33"/>
      <c r="M8" s="33" t="s">
        <v>5</v>
      </c>
      <c r="N8" s="33"/>
      <c r="O8" s="33" t="s">
        <v>5</v>
      </c>
      <c r="P8" s="1"/>
    </row>
    <row r="9" spans="1:16" ht="10.5">
      <c r="A9" s="14" t="s">
        <v>48</v>
      </c>
      <c r="B9" s="14"/>
      <c r="C9" s="14"/>
      <c r="D9" s="14"/>
      <c r="F9" s="1" t="s">
        <v>7</v>
      </c>
      <c r="G9" s="38" t="s">
        <v>7</v>
      </c>
      <c r="H9" s="38"/>
      <c r="I9" s="38" t="s">
        <v>7</v>
      </c>
      <c r="J9" s="38"/>
      <c r="K9" s="38" t="s">
        <v>7</v>
      </c>
      <c r="L9" s="39"/>
      <c r="M9" s="38" t="s">
        <v>7</v>
      </c>
      <c r="N9" s="38"/>
      <c r="O9" s="38" t="s">
        <v>7</v>
      </c>
      <c r="P9" s="2"/>
    </row>
    <row r="10" spans="1:16" ht="10.5">
      <c r="A10" s="14" t="s">
        <v>18</v>
      </c>
      <c r="B10" s="14"/>
      <c r="C10" s="14"/>
      <c r="D10" s="14"/>
      <c r="F10" s="1"/>
      <c r="G10" s="38"/>
      <c r="H10" s="38"/>
      <c r="I10" s="38"/>
      <c r="J10" s="38"/>
      <c r="K10" s="38"/>
      <c r="L10" s="39"/>
      <c r="M10" s="38"/>
      <c r="N10" s="38"/>
      <c r="O10" s="38"/>
      <c r="P10" s="2"/>
    </row>
    <row r="11" spans="1:17" ht="10.5">
      <c r="A11" s="3" t="s">
        <v>47</v>
      </c>
      <c r="F11" s="1">
        <v>5</v>
      </c>
      <c r="G11" s="41">
        <v>1511503</v>
      </c>
      <c r="H11" s="41"/>
      <c r="I11" s="41">
        <f>(1561205-9408)+(65870-5460)-(49732-5460)</f>
        <v>1567935</v>
      </c>
      <c r="J11" s="41"/>
      <c r="K11" s="38">
        <v>1554091</v>
      </c>
      <c r="L11" s="39"/>
      <c r="M11" s="41">
        <f>769796-7924</f>
        <v>761872</v>
      </c>
      <c r="N11" s="38"/>
      <c r="O11" s="38">
        <v>693433</v>
      </c>
      <c r="P11" s="2"/>
      <c r="Q11" s="61"/>
    </row>
    <row r="12" spans="6:17" ht="10.5">
      <c r="F12" s="1"/>
      <c r="G12" s="41"/>
      <c r="H12" s="41"/>
      <c r="I12" s="41"/>
      <c r="J12" s="41"/>
      <c r="K12" s="38"/>
      <c r="L12" s="39"/>
      <c r="M12" s="41"/>
      <c r="N12" s="38"/>
      <c r="O12" s="38"/>
      <c r="P12" s="2"/>
      <c r="Q12" s="61"/>
    </row>
    <row r="13" spans="6:16" ht="10.5">
      <c r="F13" s="1"/>
      <c r="G13" s="46">
        <f>SUM(G11:G11)</f>
        <v>1511503</v>
      </c>
      <c r="H13" s="41"/>
      <c r="I13" s="46">
        <f>SUM(I11:I11)</f>
        <v>1567935</v>
      </c>
      <c r="J13" s="41"/>
      <c r="K13" s="46">
        <f>SUM(K11:K11)</f>
        <v>1554091</v>
      </c>
      <c r="L13" s="39"/>
      <c r="M13" s="46">
        <f>SUM(M11:M11)</f>
        <v>761872</v>
      </c>
      <c r="N13" s="38"/>
      <c r="O13" s="46">
        <f>SUM(O11:O11)</f>
        <v>693433</v>
      </c>
      <c r="P13" s="2"/>
    </row>
    <row r="14" spans="1:16" ht="10.5">
      <c r="A14" s="14" t="s">
        <v>19</v>
      </c>
      <c r="B14" s="14"/>
      <c r="C14" s="14"/>
      <c r="D14" s="14"/>
      <c r="F14" s="1"/>
      <c r="G14" s="41"/>
      <c r="H14" s="41"/>
      <c r="I14" s="41"/>
      <c r="J14" s="41"/>
      <c r="K14" s="41"/>
      <c r="L14" s="39"/>
      <c r="M14" s="41"/>
      <c r="N14" s="38"/>
      <c r="O14" s="41"/>
      <c r="P14" s="2"/>
    </row>
    <row r="15" spans="1:17" ht="10.5">
      <c r="A15" s="62" t="s">
        <v>20</v>
      </c>
      <c r="B15" s="62"/>
      <c r="C15" s="62"/>
      <c r="D15" s="62"/>
      <c r="E15" s="62"/>
      <c r="F15" s="1" t="s">
        <v>7</v>
      </c>
      <c r="G15" s="41">
        <v>799446</v>
      </c>
      <c r="H15" s="41"/>
      <c r="I15" s="41">
        <f>9408+794431</f>
        <v>803839</v>
      </c>
      <c r="J15" s="41"/>
      <c r="K15" s="38">
        <v>818168</v>
      </c>
      <c r="L15" s="39"/>
      <c r="M15" s="41">
        <v>702997</v>
      </c>
      <c r="N15" s="38"/>
      <c r="O15" s="38">
        <v>734854</v>
      </c>
      <c r="P15" s="2"/>
      <c r="Q15" s="61"/>
    </row>
    <row r="16" spans="1:17" ht="10.5">
      <c r="A16" s="62" t="s">
        <v>21</v>
      </c>
      <c r="B16" s="62"/>
      <c r="C16" s="62"/>
      <c r="D16" s="62"/>
      <c r="E16" s="62"/>
      <c r="F16" s="1">
        <v>6</v>
      </c>
      <c r="G16" s="41">
        <f>+7!H36</f>
        <v>1120775</v>
      </c>
      <c r="H16" s="41"/>
      <c r="I16" s="41">
        <v>1240611</v>
      </c>
      <c r="J16" s="41"/>
      <c r="K16" s="38">
        <v>1126441</v>
      </c>
      <c r="L16" s="39"/>
      <c r="M16" s="41">
        <v>1221908</v>
      </c>
      <c r="N16" s="38"/>
      <c r="O16" s="38">
        <v>1133106</v>
      </c>
      <c r="P16" s="2"/>
      <c r="Q16" s="61"/>
    </row>
    <row r="17" spans="1:17" ht="10.5">
      <c r="A17" s="44" t="s">
        <v>52</v>
      </c>
      <c r="B17" s="44"/>
      <c r="C17" s="44"/>
      <c r="D17" s="44"/>
      <c r="E17" s="44"/>
      <c r="F17" s="1" t="s">
        <v>7</v>
      </c>
      <c r="G17" s="41">
        <v>10516</v>
      </c>
      <c r="H17" s="41"/>
      <c r="I17" s="41">
        <f>11425+1391</f>
        <v>12816</v>
      </c>
      <c r="J17" s="41"/>
      <c r="K17" s="38">
        <v>26494</v>
      </c>
      <c r="L17" s="39"/>
      <c r="M17" s="41">
        <v>89485</v>
      </c>
      <c r="N17" s="38"/>
      <c r="O17" s="38">
        <v>10815</v>
      </c>
      <c r="P17" s="2"/>
      <c r="Q17" s="61"/>
    </row>
    <row r="18" spans="1:17" ht="10.5">
      <c r="A18" s="44"/>
      <c r="B18" s="44"/>
      <c r="C18" s="44"/>
      <c r="D18" s="44"/>
      <c r="E18" s="44"/>
      <c r="F18" s="1"/>
      <c r="G18" s="41"/>
      <c r="H18" s="41"/>
      <c r="I18" s="41"/>
      <c r="J18" s="41"/>
      <c r="K18" s="38"/>
      <c r="L18" s="39"/>
      <c r="M18" s="41"/>
      <c r="N18" s="38"/>
      <c r="O18" s="38"/>
      <c r="P18" s="2"/>
      <c r="Q18" s="61"/>
    </row>
    <row r="19" spans="1:16" ht="10.5">
      <c r="A19" s="44"/>
      <c r="B19" s="44"/>
      <c r="C19" s="44"/>
      <c r="D19" s="44"/>
      <c r="F19" s="1" t="s">
        <v>7</v>
      </c>
      <c r="G19" s="56">
        <f>SUM(G15:G17)</f>
        <v>1930737</v>
      </c>
      <c r="H19" s="41"/>
      <c r="I19" s="56">
        <f>SUM(I15:I17)</f>
        <v>2057266</v>
      </c>
      <c r="J19" s="41"/>
      <c r="K19" s="56">
        <f>SUM(K15:K17)</f>
        <v>1971103</v>
      </c>
      <c r="L19" s="39"/>
      <c r="M19" s="56">
        <f>SUM(M15:M17)</f>
        <v>2014390</v>
      </c>
      <c r="N19" s="38"/>
      <c r="O19" s="56">
        <f>SUM(O15:O17)</f>
        <v>1878775</v>
      </c>
      <c r="P19" s="2"/>
    </row>
    <row r="20" spans="1:16" ht="10.5">
      <c r="A20" s="44"/>
      <c r="B20" s="44"/>
      <c r="C20" s="44"/>
      <c r="D20" s="44"/>
      <c r="F20" s="1"/>
      <c r="G20" s="56"/>
      <c r="H20" s="41"/>
      <c r="I20" s="56"/>
      <c r="J20" s="41"/>
      <c r="K20" s="56"/>
      <c r="L20" s="39"/>
      <c r="M20" s="56"/>
      <c r="N20" s="38"/>
      <c r="O20" s="56"/>
      <c r="P20" s="2"/>
    </row>
    <row r="21" spans="1:16" ht="11.25" thickBot="1">
      <c r="A21" s="14" t="s">
        <v>49</v>
      </c>
      <c r="B21" s="14"/>
      <c r="C21" s="14"/>
      <c r="D21" s="14"/>
      <c r="F21" s="1" t="s">
        <v>7</v>
      </c>
      <c r="G21" s="57">
        <f>+G13+G19</f>
        <v>3442240</v>
      </c>
      <c r="H21" s="41"/>
      <c r="I21" s="57">
        <f>+I13+I19</f>
        <v>3625201</v>
      </c>
      <c r="J21" s="41"/>
      <c r="K21" s="57">
        <f>+K13+K19</f>
        <v>3525194</v>
      </c>
      <c r="L21" s="39"/>
      <c r="M21" s="57">
        <f>+M13+M19</f>
        <v>2776262</v>
      </c>
      <c r="N21" s="38"/>
      <c r="O21" s="57">
        <f>+O13+O19</f>
        <v>2572208</v>
      </c>
      <c r="P21" s="42"/>
    </row>
    <row r="22" spans="6:16" ht="11.25" thickTop="1">
      <c r="F22" s="1"/>
      <c r="G22" s="63"/>
      <c r="H22" s="63"/>
      <c r="I22" s="63"/>
      <c r="J22" s="63"/>
      <c r="K22" s="63"/>
      <c r="L22" s="39"/>
      <c r="M22" s="63"/>
      <c r="N22" s="38"/>
      <c r="O22" s="63"/>
      <c r="P22" s="2"/>
    </row>
    <row r="23" spans="1:16" ht="10.5">
      <c r="A23" s="14" t="s">
        <v>50</v>
      </c>
      <c r="B23" s="14"/>
      <c r="C23" s="14"/>
      <c r="D23" s="14"/>
      <c r="F23" s="1"/>
      <c r="G23" s="63"/>
      <c r="H23" s="63"/>
      <c r="I23" s="63"/>
      <c r="J23" s="63"/>
      <c r="K23" s="63"/>
      <c r="L23" s="39"/>
      <c r="M23" s="63"/>
      <c r="N23" s="38"/>
      <c r="O23" s="63"/>
      <c r="P23" s="2"/>
    </row>
    <row r="24" spans="1:16" ht="10.5">
      <c r="A24" s="14" t="s">
        <v>51</v>
      </c>
      <c r="B24" s="14"/>
      <c r="C24" s="14"/>
      <c r="D24" s="14"/>
      <c r="F24" s="1"/>
      <c r="G24" s="41"/>
      <c r="H24" s="41"/>
      <c r="I24" s="41"/>
      <c r="J24" s="41"/>
      <c r="K24" s="38"/>
      <c r="L24" s="38"/>
      <c r="M24" s="41"/>
      <c r="N24" s="38"/>
      <c r="O24" s="38"/>
      <c r="P24" s="2"/>
    </row>
    <row r="25" spans="1:17" ht="10.5">
      <c r="A25" s="3" t="s">
        <v>8</v>
      </c>
      <c r="F25" s="1">
        <v>4</v>
      </c>
      <c r="G25" s="41">
        <f>+6!H42</f>
        <v>2185000</v>
      </c>
      <c r="H25" s="41"/>
      <c r="I25" s="41">
        <f>+6!J42</f>
        <v>2185000</v>
      </c>
      <c r="J25" s="41"/>
      <c r="K25" s="38">
        <v>2185000</v>
      </c>
      <c r="L25" s="38"/>
      <c r="M25" s="41">
        <v>2185000</v>
      </c>
      <c r="N25" s="38"/>
      <c r="O25" s="38">
        <v>2185000</v>
      </c>
      <c r="P25" s="2"/>
      <c r="Q25" s="61"/>
    </row>
    <row r="26" spans="1:17" ht="10.5">
      <c r="A26" s="3" t="s">
        <v>9</v>
      </c>
      <c r="F26" s="1"/>
      <c r="G26" s="41">
        <f>+4!G17+4!I17</f>
        <v>247106</v>
      </c>
      <c r="H26" s="41"/>
      <c r="I26" s="41">
        <v>325885</v>
      </c>
      <c r="J26" s="41"/>
      <c r="K26" s="38">
        <v>326461</v>
      </c>
      <c r="L26" s="38"/>
      <c r="M26" s="41">
        <v>-432758</v>
      </c>
      <c r="N26" s="38"/>
      <c r="O26" s="38">
        <v>-447208</v>
      </c>
      <c r="P26" s="48"/>
      <c r="Q26" s="61"/>
    </row>
    <row r="27" spans="6:17" ht="10.5">
      <c r="F27" s="1"/>
      <c r="G27" s="41"/>
      <c r="H27" s="41"/>
      <c r="I27" s="41"/>
      <c r="J27" s="41"/>
      <c r="K27" s="38"/>
      <c r="L27" s="38"/>
      <c r="M27" s="41"/>
      <c r="N27" s="38"/>
      <c r="O27" s="38"/>
      <c r="P27" s="48"/>
      <c r="Q27" s="61"/>
    </row>
    <row r="28" spans="1:16" ht="10.5">
      <c r="A28" s="3" t="s">
        <v>7</v>
      </c>
      <c r="F28" s="1"/>
      <c r="G28" s="46">
        <f>SUM(G25:G26)</f>
        <v>2432106</v>
      </c>
      <c r="H28" s="41"/>
      <c r="I28" s="46">
        <f>SUM(I25:I26)</f>
        <v>2510885</v>
      </c>
      <c r="J28" s="41"/>
      <c r="K28" s="46">
        <f>SUM(K25:K26)</f>
        <v>2511461</v>
      </c>
      <c r="L28" s="38"/>
      <c r="M28" s="46">
        <f>SUM(M25:M26)</f>
        <v>1752242</v>
      </c>
      <c r="N28" s="38"/>
      <c r="O28" s="46">
        <f>SUM(O25:O26)</f>
        <v>1737792</v>
      </c>
      <c r="P28" s="42"/>
    </row>
    <row r="29" spans="1:16" ht="10.5">
      <c r="A29" s="3" t="s">
        <v>7</v>
      </c>
      <c r="F29" s="1"/>
      <c r="G29" s="38"/>
      <c r="H29" s="38"/>
      <c r="I29" s="38"/>
      <c r="J29" s="38"/>
      <c r="K29" s="38"/>
      <c r="L29" s="38"/>
      <c r="M29" s="38"/>
      <c r="N29" s="38"/>
      <c r="O29" s="38"/>
      <c r="P29" s="2"/>
    </row>
    <row r="30" spans="1:16" ht="10.5">
      <c r="A30" s="14" t="s">
        <v>22</v>
      </c>
      <c r="B30" s="14"/>
      <c r="C30" s="14"/>
      <c r="D30" s="14"/>
      <c r="F30" s="1" t="s">
        <v>7</v>
      </c>
      <c r="G30" s="38"/>
      <c r="H30" s="38"/>
      <c r="I30" s="38"/>
      <c r="J30" s="38"/>
      <c r="K30" s="38"/>
      <c r="L30" s="38"/>
      <c r="M30" s="38"/>
      <c r="N30" s="38"/>
      <c r="O30" s="38"/>
      <c r="P30" s="2"/>
    </row>
    <row r="31" spans="1:17" ht="10.5">
      <c r="A31" s="3" t="s">
        <v>23</v>
      </c>
      <c r="F31" s="1" t="s">
        <v>7</v>
      </c>
      <c r="G31" s="41">
        <v>8369</v>
      </c>
      <c r="H31" s="41"/>
      <c r="I31" s="41">
        <v>17565</v>
      </c>
      <c r="J31" s="41"/>
      <c r="K31" s="38">
        <v>12965</v>
      </c>
      <c r="L31" s="39"/>
      <c r="M31" s="41">
        <v>19956</v>
      </c>
      <c r="N31" s="38"/>
      <c r="O31" s="38">
        <v>15356</v>
      </c>
      <c r="P31" s="2"/>
      <c r="Q31" s="61"/>
    </row>
    <row r="32" spans="1:17" ht="10.5">
      <c r="A32" s="3" t="s">
        <v>24</v>
      </c>
      <c r="F32" s="1"/>
      <c r="G32" s="41">
        <v>112884</v>
      </c>
      <c r="H32" s="41"/>
      <c r="I32" s="41">
        <f>118800-6532</f>
        <v>112268</v>
      </c>
      <c r="J32" s="41"/>
      <c r="K32" s="38">
        <v>112884</v>
      </c>
      <c r="L32" s="39"/>
      <c r="M32" s="41">
        <f>34000-3000</f>
        <v>31000</v>
      </c>
      <c r="N32" s="38"/>
      <c r="O32" s="38">
        <v>27000</v>
      </c>
      <c r="P32" s="2"/>
      <c r="Q32" s="61"/>
    </row>
    <row r="33" spans="6:17" ht="10.5">
      <c r="F33" s="1"/>
      <c r="G33" s="41"/>
      <c r="H33" s="41"/>
      <c r="I33" s="41"/>
      <c r="J33" s="41"/>
      <c r="K33" s="38"/>
      <c r="L33" s="39"/>
      <c r="M33" s="41"/>
      <c r="N33" s="38"/>
      <c r="O33" s="38"/>
      <c r="P33" s="2"/>
      <c r="Q33" s="61"/>
    </row>
    <row r="34" spans="1:16" ht="10.5">
      <c r="A34" s="3" t="s">
        <v>7</v>
      </c>
      <c r="F34" s="1" t="s">
        <v>7</v>
      </c>
      <c r="G34" s="46">
        <f>SUM(G31:G32)</f>
        <v>121253</v>
      </c>
      <c r="H34" s="41"/>
      <c r="I34" s="46">
        <f>SUM(I31:I32)</f>
        <v>129833</v>
      </c>
      <c r="J34" s="41"/>
      <c r="K34" s="46">
        <f>SUM(K31:K32)</f>
        <v>125849</v>
      </c>
      <c r="L34" s="43"/>
      <c r="M34" s="46">
        <f>SUM(M31:M32)</f>
        <v>50956</v>
      </c>
      <c r="N34" s="38"/>
      <c r="O34" s="46">
        <f>SUM(O31:O32)</f>
        <v>42356</v>
      </c>
      <c r="P34" s="42"/>
    </row>
    <row r="35" spans="1:16" ht="10.5">
      <c r="A35" s="14" t="s">
        <v>25</v>
      </c>
      <c r="B35" s="14"/>
      <c r="C35" s="14"/>
      <c r="D35" s="14"/>
      <c r="F35" s="1" t="s">
        <v>7</v>
      </c>
      <c r="G35" s="38"/>
      <c r="H35" s="38"/>
      <c r="I35" s="38"/>
      <c r="J35" s="38"/>
      <c r="K35" s="38"/>
      <c r="L35" s="38"/>
      <c r="M35" s="38"/>
      <c r="N35" s="38"/>
      <c r="O35" s="38"/>
      <c r="P35" s="2"/>
    </row>
    <row r="36" spans="1:17" ht="10.5">
      <c r="A36" s="51" t="s">
        <v>53</v>
      </c>
      <c r="B36" s="51"/>
      <c r="C36" s="51"/>
      <c r="D36" s="51"/>
      <c r="E36" s="51"/>
      <c r="F36" s="1"/>
      <c r="G36" s="38">
        <v>444961</v>
      </c>
      <c r="H36" s="38"/>
      <c r="I36" s="38">
        <f>181499+358844</f>
        <v>540343</v>
      </c>
      <c r="J36" s="38"/>
      <c r="K36" s="38">
        <v>529716</v>
      </c>
      <c r="L36" s="38"/>
      <c r="M36" s="38">
        <v>586050</v>
      </c>
      <c r="N36" s="38"/>
      <c r="O36" s="38">
        <v>260271</v>
      </c>
      <c r="P36" s="2"/>
      <c r="Q36" s="61"/>
    </row>
    <row r="37" spans="1:17" ht="10.5">
      <c r="A37" s="51" t="s">
        <v>132</v>
      </c>
      <c r="B37" s="51"/>
      <c r="C37" s="51"/>
      <c r="D37" s="51"/>
      <c r="E37" s="51"/>
      <c r="F37" s="1"/>
      <c r="G37" s="38">
        <v>77097</v>
      </c>
      <c r="H37" s="38"/>
      <c r="I37" s="38">
        <v>0</v>
      </c>
      <c r="J37" s="38">
        <v>0</v>
      </c>
      <c r="K37" s="38">
        <v>0</v>
      </c>
      <c r="L37" s="38"/>
      <c r="M37" s="38">
        <v>0</v>
      </c>
      <c r="N37" s="38"/>
      <c r="O37" s="38">
        <v>0</v>
      </c>
      <c r="P37" s="2"/>
      <c r="Q37" s="61"/>
    </row>
    <row r="38" spans="1:17" ht="10.5">
      <c r="A38" s="62" t="s">
        <v>26</v>
      </c>
      <c r="B38" s="62"/>
      <c r="C38" s="62"/>
      <c r="D38" s="62"/>
      <c r="E38" s="62"/>
      <c r="F38" s="1">
        <v>7</v>
      </c>
      <c r="G38" s="41">
        <f>+7!H46</f>
        <v>347603</v>
      </c>
      <c r="H38" s="41"/>
      <c r="I38" s="41">
        <v>374841</v>
      </c>
      <c r="J38" s="41"/>
      <c r="K38" s="38">
        <v>338948</v>
      </c>
      <c r="L38" s="39"/>
      <c r="M38" s="41">
        <v>293903</v>
      </c>
      <c r="N38" s="38"/>
      <c r="O38" s="38">
        <v>445041</v>
      </c>
      <c r="P38" s="2"/>
      <c r="Q38" s="61"/>
    </row>
    <row r="39" spans="1:17" ht="10.5">
      <c r="A39" s="3" t="s">
        <v>54</v>
      </c>
      <c r="F39" s="1"/>
      <c r="G39" s="41">
        <v>19220</v>
      </c>
      <c r="H39" s="41"/>
      <c r="I39" s="41">
        <v>69299</v>
      </c>
      <c r="J39" s="41"/>
      <c r="K39" s="38">
        <v>19220</v>
      </c>
      <c r="L39" s="39"/>
      <c r="M39" s="41">
        <f>89754+3357</f>
        <v>93111</v>
      </c>
      <c r="N39" s="38"/>
      <c r="O39" s="38">
        <v>86748</v>
      </c>
      <c r="P39" s="2"/>
      <c r="Q39" s="61"/>
    </row>
    <row r="40" spans="6:17" ht="10.5">
      <c r="F40" s="1"/>
      <c r="G40" s="41"/>
      <c r="H40" s="41"/>
      <c r="I40" s="41"/>
      <c r="J40" s="41"/>
      <c r="K40" s="38"/>
      <c r="L40" s="39"/>
      <c r="M40" s="41"/>
      <c r="N40" s="38"/>
      <c r="O40" s="38"/>
      <c r="P40" s="2"/>
      <c r="Q40" s="61"/>
    </row>
    <row r="41" spans="1:16" ht="10.5">
      <c r="A41" s="3" t="s">
        <v>7</v>
      </c>
      <c r="F41" s="1" t="s">
        <v>7</v>
      </c>
      <c r="G41" s="46">
        <f>SUM(G36:G39)</f>
        <v>888881</v>
      </c>
      <c r="H41" s="41"/>
      <c r="I41" s="46">
        <f>SUM(I36:I39)</f>
        <v>984483</v>
      </c>
      <c r="J41" s="41"/>
      <c r="K41" s="46">
        <f>SUM(K36:K39)</f>
        <v>887884</v>
      </c>
      <c r="L41" s="43"/>
      <c r="M41" s="46">
        <f>SUM(M36:M39)</f>
        <v>973064</v>
      </c>
      <c r="N41" s="38"/>
      <c r="O41" s="46">
        <f>SUM(O36:O39)</f>
        <v>792060</v>
      </c>
      <c r="P41" s="42"/>
    </row>
    <row r="42" spans="1:16" ht="10.5">
      <c r="A42" s="3" t="s">
        <v>7</v>
      </c>
      <c r="F42" s="1" t="s">
        <v>7</v>
      </c>
      <c r="G42" s="41"/>
      <c r="H42" s="41"/>
      <c r="I42" s="41"/>
      <c r="J42" s="41"/>
      <c r="K42" s="38"/>
      <c r="L42" s="39"/>
      <c r="M42" s="41"/>
      <c r="N42" s="38"/>
      <c r="O42" s="38"/>
      <c r="P42" s="2"/>
    </row>
    <row r="43" spans="1:16" ht="11.25" thickBot="1">
      <c r="A43" s="64" t="s">
        <v>55</v>
      </c>
      <c r="B43" s="64"/>
      <c r="C43" s="64"/>
      <c r="D43" s="64"/>
      <c r="E43" s="64"/>
      <c r="F43" s="1" t="s">
        <v>7</v>
      </c>
      <c r="G43" s="57">
        <f>+G28+G34+G41</f>
        <v>3442240</v>
      </c>
      <c r="H43" s="41"/>
      <c r="I43" s="57">
        <f>+I28+I34+I41</f>
        <v>3625201</v>
      </c>
      <c r="J43" s="41"/>
      <c r="K43" s="57">
        <f>+K28+K34+K41</f>
        <v>3525194</v>
      </c>
      <c r="L43" s="43"/>
      <c r="M43" s="57">
        <f>+M28+M34+M41</f>
        <v>2776262</v>
      </c>
      <c r="N43" s="38"/>
      <c r="O43" s="57">
        <f>+O28+O34+O41</f>
        <v>2572208</v>
      </c>
      <c r="P43" s="42"/>
    </row>
    <row r="44" ht="11.25" thickTop="1"/>
    <row r="45" spans="1:15" ht="10.5">
      <c r="A45" s="3" t="s">
        <v>133</v>
      </c>
      <c r="G45" s="61">
        <f>+G21-G43</f>
        <v>0</v>
      </c>
      <c r="H45" s="61"/>
      <c r="I45" s="61"/>
      <c r="J45" s="61"/>
      <c r="K45" s="61"/>
      <c r="M45" s="61"/>
      <c r="O45" s="61"/>
    </row>
  </sheetData>
  <mergeCells count="6">
    <mergeCell ref="A43:E43"/>
    <mergeCell ref="A15:E15"/>
    <mergeCell ref="A16:E16"/>
    <mergeCell ref="A36:E36"/>
    <mergeCell ref="A38:E38"/>
    <mergeCell ref="A37:E37"/>
  </mergeCells>
  <printOptions/>
  <pageMargins left="0.75" right="0.75" top="0.55" bottom="0.54" header="0.5" footer="0.5"/>
  <pageSetup horizontalDpi="600" verticalDpi="600" orientation="portrait" paperSize="9" r:id="rId1"/>
  <headerFooter alignWithMargins="0">
    <oddHeader>&amp;R3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L33"/>
  <sheetViews>
    <sheetView zoomScale="90" zoomScaleNormal="90" zoomScaleSheetLayoutView="90" workbookViewId="0" topLeftCell="A1">
      <selection activeCell="P19" sqref="P19"/>
    </sheetView>
  </sheetViews>
  <sheetFormatPr defaultColWidth="9.140625" defaultRowHeight="12.75"/>
  <cols>
    <col min="1" max="2" width="9.140625" style="3" customWidth="1"/>
    <col min="3" max="3" width="16.8515625" style="3" customWidth="1"/>
    <col min="4" max="4" width="11.140625" style="3" customWidth="1"/>
    <col min="5" max="5" width="13.00390625" style="3" customWidth="1"/>
    <col min="6" max="6" width="1.7109375" style="3" customWidth="1"/>
    <col min="7" max="7" width="13.00390625" style="3" customWidth="1"/>
    <col min="8" max="8" width="1.7109375" style="3" customWidth="1"/>
    <col min="9" max="9" width="14.421875" style="3" bestFit="1" customWidth="1"/>
    <col min="10" max="10" width="1.7109375" style="3" customWidth="1"/>
    <col min="11" max="11" width="13.00390625" style="3" customWidth="1"/>
    <col min="12" max="16384" width="9.140625" style="3" customWidth="1"/>
  </cols>
  <sheetData>
    <row r="2" spans="1:12" ht="10.5">
      <c r="A2" s="12" t="s">
        <v>93</v>
      </c>
      <c r="B2" s="12"/>
      <c r="C2" s="12"/>
      <c r="D2" s="12"/>
      <c r="E2" s="12"/>
      <c r="F2" s="12"/>
      <c r="G2" s="12"/>
      <c r="H2" s="12"/>
      <c r="I2" s="12"/>
      <c r="J2" s="12"/>
      <c r="K2" s="12"/>
      <c r="L2" s="2"/>
    </row>
    <row r="3" spans="4:12" ht="10.5">
      <c r="D3" s="1"/>
      <c r="E3" s="2"/>
      <c r="F3" s="2"/>
      <c r="G3" s="2"/>
      <c r="H3" s="2"/>
      <c r="I3" s="2"/>
      <c r="J3" s="2"/>
      <c r="K3" s="2"/>
      <c r="L3" s="2"/>
    </row>
    <row r="4" spans="1:12" ht="10.5">
      <c r="A4" s="14" t="s">
        <v>10</v>
      </c>
      <c r="B4" s="14"/>
      <c r="D4" s="1"/>
      <c r="E4" s="2"/>
      <c r="F4" s="2"/>
      <c r="G4" s="2"/>
      <c r="H4" s="2"/>
      <c r="I4" s="2"/>
      <c r="J4" s="2"/>
      <c r="K4" s="2"/>
      <c r="L4" s="2"/>
    </row>
    <row r="5" spans="1:12" ht="10.5">
      <c r="A5" s="14" t="s">
        <v>128</v>
      </c>
      <c r="B5" s="14"/>
      <c r="D5" s="1"/>
      <c r="E5" s="2"/>
      <c r="F5" s="2"/>
      <c r="G5" s="2"/>
      <c r="H5" s="2"/>
      <c r="I5" s="2"/>
      <c r="J5" s="2"/>
      <c r="K5" s="2"/>
      <c r="L5" s="2"/>
    </row>
    <row r="6" spans="4:12" ht="10.5">
      <c r="D6" s="1"/>
      <c r="E6" s="2"/>
      <c r="F6" s="2"/>
      <c r="G6" s="2"/>
      <c r="H6" s="2"/>
      <c r="I6" s="2"/>
      <c r="J6" s="2"/>
      <c r="K6" s="2"/>
      <c r="L6" s="2"/>
    </row>
    <row r="7" spans="4:12" ht="10.5">
      <c r="D7" s="1"/>
      <c r="E7" s="2"/>
      <c r="F7" s="2"/>
      <c r="G7" s="2"/>
      <c r="H7" s="2"/>
      <c r="I7" s="2"/>
      <c r="J7" s="2"/>
      <c r="K7" s="2"/>
      <c r="L7" s="2"/>
    </row>
    <row r="8" spans="1:12" ht="31.5">
      <c r="A8" s="3" t="s">
        <v>7</v>
      </c>
      <c r="D8" s="65"/>
      <c r="E8" s="66" t="s">
        <v>8</v>
      </c>
      <c r="F8" s="66"/>
      <c r="G8" s="66" t="s">
        <v>36</v>
      </c>
      <c r="H8" s="66"/>
      <c r="I8" s="66" t="s">
        <v>98</v>
      </c>
      <c r="J8" s="66"/>
      <c r="K8" s="66" t="s">
        <v>11</v>
      </c>
      <c r="L8" s="65"/>
    </row>
    <row r="9" spans="1:12" ht="10.5">
      <c r="A9" s="3" t="s">
        <v>7</v>
      </c>
      <c r="D9" s="9"/>
      <c r="E9" s="33" t="s">
        <v>5</v>
      </c>
      <c r="F9" s="33"/>
      <c r="G9" s="33" t="s">
        <v>5</v>
      </c>
      <c r="H9" s="33"/>
      <c r="I9" s="33" t="s">
        <v>5</v>
      </c>
      <c r="J9" s="33"/>
      <c r="K9" s="33" t="s">
        <v>5</v>
      </c>
      <c r="L9" s="9"/>
    </row>
    <row r="10" spans="1:12" ht="10.5">
      <c r="A10" s="64"/>
      <c r="B10" s="64"/>
      <c r="C10" s="64"/>
      <c r="D10" s="1"/>
      <c r="E10" s="38"/>
      <c r="F10" s="38"/>
      <c r="G10" s="38"/>
      <c r="H10" s="38"/>
      <c r="I10" s="38"/>
      <c r="J10" s="38"/>
      <c r="K10" s="61"/>
      <c r="L10" s="38"/>
    </row>
    <row r="11" spans="1:12" ht="10.5">
      <c r="A11" s="67" t="s">
        <v>130</v>
      </c>
      <c r="B11" s="67"/>
      <c r="D11" s="68"/>
      <c r="E11" s="38">
        <v>2185000</v>
      </c>
      <c r="F11" s="38"/>
      <c r="G11" s="38">
        <v>-562898</v>
      </c>
      <c r="H11" s="38"/>
      <c r="I11" s="38">
        <v>889359</v>
      </c>
      <c r="J11" s="38"/>
      <c r="K11" s="38">
        <f>SUM(E11:J11)</f>
        <v>2511461</v>
      </c>
      <c r="L11" s="38"/>
    </row>
    <row r="12" spans="1:12" ht="10.5">
      <c r="A12" s="3" t="s">
        <v>7</v>
      </c>
      <c r="D12" s="68"/>
      <c r="E12" s="38" t="s">
        <v>7</v>
      </c>
      <c r="F12" s="38"/>
      <c r="G12" s="38" t="s">
        <v>7</v>
      </c>
      <c r="H12" s="38"/>
      <c r="I12" s="38"/>
      <c r="J12" s="38"/>
      <c r="K12" s="38"/>
      <c r="L12" s="38"/>
    </row>
    <row r="13" spans="1:12" ht="10.5">
      <c r="A13" s="3" t="s">
        <v>70</v>
      </c>
      <c r="D13" s="68"/>
      <c r="E13" s="41">
        <v>0</v>
      </c>
      <c r="F13" s="38"/>
      <c r="G13" s="41">
        <f>+2!G30</f>
        <v>-79355</v>
      </c>
      <c r="H13" s="41"/>
      <c r="I13" s="41">
        <v>0</v>
      </c>
      <c r="J13" s="38"/>
      <c r="K13" s="38">
        <f>SUM(E13:J13)</f>
        <v>-79355</v>
      </c>
      <c r="L13" s="38"/>
    </row>
    <row r="14" spans="4:12" ht="10.5">
      <c r="D14" s="68"/>
      <c r="E14" s="41"/>
      <c r="F14" s="38"/>
      <c r="G14" s="41"/>
      <c r="H14" s="41"/>
      <c r="I14" s="41"/>
      <c r="J14" s="38"/>
      <c r="K14" s="38"/>
      <c r="L14" s="38"/>
    </row>
    <row r="15" spans="1:12" ht="10.5">
      <c r="A15" s="3" t="s">
        <v>99</v>
      </c>
      <c r="D15" s="68"/>
      <c r="E15" s="41">
        <v>0</v>
      </c>
      <c r="F15" s="38"/>
      <c r="G15" s="41">
        <v>0</v>
      </c>
      <c r="H15" s="41"/>
      <c r="I15" s="41"/>
      <c r="J15" s="38"/>
      <c r="K15" s="38">
        <f>SUM(E15:J15)</f>
        <v>0</v>
      </c>
      <c r="L15" s="38"/>
    </row>
    <row r="16" spans="4:12" ht="10.5">
      <c r="D16" s="68"/>
      <c r="E16" s="38"/>
      <c r="F16" s="38"/>
      <c r="G16" s="38"/>
      <c r="H16" s="38"/>
      <c r="I16" s="38"/>
      <c r="J16" s="38"/>
      <c r="K16" s="38"/>
      <c r="L16" s="38"/>
    </row>
    <row r="17" spans="1:12" ht="11.25" thickBot="1">
      <c r="A17" s="67" t="s">
        <v>131</v>
      </c>
      <c r="B17" s="67"/>
      <c r="D17" s="69"/>
      <c r="E17" s="49">
        <f>SUM(E11:E16)</f>
        <v>2185000</v>
      </c>
      <c r="F17" s="41"/>
      <c r="G17" s="49">
        <f>SUM(G11:G16)</f>
        <v>-642253</v>
      </c>
      <c r="H17" s="41"/>
      <c r="I17" s="49">
        <f>SUM(I11:I16)</f>
        <v>889359</v>
      </c>
      <c r="J17" s="38"/>
      <c r="K17" s="49">
        <f>SUM(K11:K16)</f>
        <v>2432106</v>
      </c>
      <c r="L17" s="38"/>
    </row>
    <row r="18" spans="1:12" ht="11.25" thickTop="1">
      <c r="A18" s="3" t="s">
        <v>7</v>
      </c>
      <c r="D18" s="70"/>
      <c r="E18" s="38" t="s">
        <v>7</v>
      </c>
      <c r="F18" s="38"/>
      <c r="G18" s="38" t="s">
        <v>7</v>
      </c>
      <c r="H18" s="38"/>
      <c r="I18" s="38" t="s">
        <v>7</v>
      </c>
      <c r="J18" s="38"/>
      <c r="K18" s="38" t="s">
        <v>7</v>
      </c>
      <c r="L18" s="38"/>
    </row>
    <row r="19" spans="4:12" ht="10.5">
      <c r="D19" s="70"/>
      <c r="E19" s="38"/>
      <c r="F19" s="38"/>
      <c r="G19" s="38"/>
      <c r="H19" s="38"/>
      <c r="I19" s="38"/>
      <c r="J19" s="38"/>
      <c r="K19" s="38"/>
      <c r="L19" s="38"/>
    </row>
    <row r="20" spans="4:12" ht="10.5">
      <c r="D20" s="70"/>
      <c r="E20" s="38"/>
      <c r="F20" s="38"/>
      <c r="G20" s="38"/>
      <c r="H20" s="38"/>
      <c r="I20" s="38"/>
      <c r="J20" s="38"/>
      <c r="K20" s="38"/>
      <c r="L20" s="38"/>
    </row>
    <row r="21" spans="1:12" s="44" customFormat="1" ht="10.5">
      <c r="A21" s="12" t="s">
        <v>129</v>
      </c>
      <c r="B21" s="12"/>
      <c r="C21" s="12"/>
      <c r="D21" s="1"/>
      <c r="E21" s="38"/>
      <c r="F21" s="38"/>
      <c r="G21" s="38"/>
      <c r="H21" s="38"/>
      <c r="I21" s="38"/>
      <c r="J21" s="38"/>
      <c r="K21" s="71"/>
      <c r="L21" s="38"/>
    </row>
    <row r="22" spans="4:12" ht="10.5">
      <c r="D22" s="65"/>
      <c r="E22" s="66"/>
      <c r="F22" s="66"/>
      <c r="G22" s="66"/>
      <c r="H22" s="66"/>
      <c r="I22" s="66"/>
      <c r="J22" s="66"/>
      <c r="K22" s="66"/>
      <c r="L22" s="65"/>
    </row>
    <row r="23" spans="1:12" ht="31.5">
      <c r="A23" s="3" t="s">
        <v>7</v>
      </c>
      <c r="D23" s="65"/>
      <c r="E23" s="66" t="s">
        <v>8</v>
      </c>
      <c r="F23" s="66"/>
      <c r="G23" s="66" t="s">
        <v>36</v>
      </c>
      <c r="H23" s="66"/>
      <c r="I23" s="66" t="s">
        <v>98</v>
      </c>
      <c r="J23" s="66"/>
      <c r="K23" s="66" t="s">
        <v>11</v>
      </c>
      <c r="L23" s="9"/>
    </row>
    <row r="24" spans="1:12" s="44" customFormat="1" ht="10.5">
      <c r="A24" s="3" t="s">
        <v>7</v>
      </c>
      <c r="B24" s="3"/>
      <c r="C24" s="3"/>
      <c r="D24" s="9"/>
      <c r="E24" s="33" t="s">
        <v>5</v>
      </c>
      <c r="F24" s="33"/>
      <c r="G24" s="33" t="s">
        <v>5</v>
      </c>
      <c r="H24" s="33"/>
      <c r="I24" s="33" t="s">
        <v>5</v>
      </c>
      <c r="J24" s="33"/>
      <c r="K24" s="33" t="s">
        <v>5</v>
      </c>
      <c r="L24" s="38"/>
    </row>
    <row r="25" spans="1:12" ht="10.5">
      <c r="A25" s="64"/>
      <c r="B25" s="64"/>
      <c r="C25" s="64"/>
      <c r="D25" s="1"/>
      <c r="E25" s="38"/>
      <c r="F25" s="38"/>
      <c r="G25" s="38"/>
      <c r="H25" s="38"/>
      <c r="I25" s="38"/>
      <c r="J25" s="38"/>
      <c r="K25" s="61"/>
      <c r="L25" s="38"/>
    </row>
    <row r="26" spans="1:12" ht="10.5">
      <c r="A26" s="67" t="s">
        <v>84</v>
      </c>
      <c r="B26" s="67"/>
      <c r="D26" s="68"/>
      <c r="E26" s="38">
        <v>2185000</v>
      </c>
      <c r="F26" s="38"/>
      <c r="G26" s="38">
        <v>-447208</v>
      </c>
      <c r="H26" s="38"/>
      <c r="I26" s="38">
        <v>0</v>
      </c>
      <c r="J26" s="38"/>
      <c r="K26" s="38">
        <f>SUM(E26:J26)</f>
        <v>1737792</v>
      </c>
      <c r="L26" s="38"/>
    </row>
    <row r="27" spans="1:12" ht="10.5">
      <c r="A27" s="3" t="s">
        <v>7</v>
      </c>
      <c r="D27" s="68"/>
      <c r="E27" s="38" t="s">
        <v>7</v>
      </c>
      <c r="F27" s="38"/>
      <c r="G27" s="38" t="s">
        <v>7</v>
      </c>
      <c r="H27" s="38"/>
      <c r="I27" s="38"/>
      <c r="J27" s="38"/>
      <c r="K27" s="38"/>
      <c r="L27" s="38"/>
    </row>
    <row r="28" spans="1:12" ht="10.5">
      <c r="A28" s="3" t="s">
        <v>70</v>
      </c>
      <c r="D28" s="68"/>
      <c r="E28" s="41">
        <v>0</v>
      </c>
      <c r="F28" s="38"/>
      <c r="G28" s="41">
        <v>-53107</v>
      </c>
      <c r="H28" s="41"/>
      <c r="I28" s="41">
        <v>0</v>
      </c>
      <c r="J28" s="38"/>
      <c r="K28" s="38">
        <f>SUM(E28:J28)</f>
        <v>-53107</v>
      </c>
      <c r="L28" s="38"/>
    </row>
    <row r="29" spans="4:12" ht="10.5">
      <c r="D29" s="68"/>
      <c r="E29" s="41"/>
      <c r="F29" s="38"/>
      <c r="G29" s="41"/>
      <c r="H29" s="41"/>
      <c r="I29" s="41"/>
      <c r="J29" s="38"/>
      <c r="K29" s="38"/>
      <c r="L29" s="41"/>
    </row>
    <row r="30" spans="1:11" ht="10.5">
      <c r="A30" s="3" t="s">
        <v>99</v>
      </c>
      <c r="D30" s="68"/>
      <c r="E30" s="41">
        <v>0</v>
      </c>
      <c r="F30" s="38"/>
      <c r="G30" s="41">
        <v>0</v>
      </c>
      <c r="H30" s="41"/>
      <c r="I30" s="41">
        <v>826200</v>
      </c>
      <c r="J30" s="38"/>
      <c r="K30" s="38">
        <f>SUM(E30:J30)</f>
        <v>826200</v>
      </c>
    </row>
    <row r="31" spans="4:11" ht="10.5">
      <c r="D31" s="68"/>
      <c r="E31" s="38"/>
      <c r="F31" s="38"/>
      <c r="G31" s="38"/>
      <c r="H31" s="38"/>
      <c r="I31" s="38"/>
      <c r="J31" s="38"/>
      <c r="K31" s="38"/>
    </row>
    <row r="32" spans="1:11" ht="11.25" thickBot="1">
      <c r="A32" s="67" t="s">
        <v>85</v>
      </c>
      <c r="B32" s="67"/>
      <c r="D32" s="69"/>
      <c r="E32" s="49">
        <f>SUM(E26:E31)</f>
        <v>2185000</v>
      </c>
      <c r="F32" s="41"/>
      <c r="G32" s="49">
        <f>SUM(G26:G31)</f>
        <v>-500315</v>
      </c>
      <c r="H32" s="41"/>
      <c r="I32" s="49">
        <f>SUM(I26:I31)</f>
        <v>826200</v>
      </c>
      <c r="J32" s="38"/>
      <c r="K32" s="49">
        <f>SUM(K26:K31)</f>
        <v>2510885</v>
      </c>
    </row>
    <row r="33" spans="1:11" ht="11.25" thickTop="1">
      <c r="A33" s="3" t="s">
        <v>7</v>
      </c>
      <c r="D33" s="70"/>
      <c r="E33" s="38" t="s">
        <v>7</v>
      </c>
      <c r="F33" s="38"/>
      <c r="G33" s="38" t="s">
        <v>7</v>
      </c>
      <c r="H33" s="38"/>
      <c r="I33" s="38" t="s">
        <v>7</v>
      </c>
      <c r="J33" s="38"/>
      <c r="K33" s="38" t="s">
        <v>7</v>
      </c>
    </row>
  </sheetData>
  <mergeCells count="2">
    <mergeCell ref="A10:C10"/>
    <mergeCell ref="A25:C25"/>
  </mergeCells>
  <printOptions/>
  <pageMargins left="0.75" right="0.75" top="0.55" bottom="0.54" header="0.5" footer="0.5"/>
  <pageSetup fitToHeight="1" fitToWidth="1" horizontalDpi="600" verticalDpi="600" orientation="landscape" paperSize="9" r:id="rId1"/>
  <headerFooter alignWithMargins="0">
    <oddHeader>&amp;R4</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M50"/>
  <sheetViews>
    <sheetView zoomScale="90" zoomScaleNormal="90" zoomScaleSheetLayoutView="90" workbookViewId="0" topLeftCell="A4">
      <selection activeCell="O17" sqref="O17"/>
    </sheetView>
  </sheetViews>
  <sheetFormatPr defaultColWidth="9.140625" defaultRowHeight="12.75"/>
  <cols>
    <col min="1" max="3" width="9.140625" style="3" customWidth="1"/>
    <col min="4" max="4" width="9.28125" style="3" customWidth="1"/>
    <col min="5" max="7" width="9.140625" style="3" customWidth="1"/>
    <col min="8" max="8" width="12.140625" style="3" customWidth="1"/>
    <col min="9" max="9" width="2.57421875" style="3" customWidth="1"/>
    <col min="10" max="10" width="12.00390625" style="3" customWidth="1"/>
    <col min="11" max="11" width="1.7109375" style="3" customWidth="1"/>
    <col min="12" max="12" width="13.28125" style="3" customWidth="1"/>
    <col min="13" max="16384" width="9.140625" style="3" customWidth="1"/>
  </cols>
  <sheetData>
    <row r="2" spans="1:11" ht="10.5">
      <c r="A2" s="12" t="s">
        <v>93</v>
      </c>
      <c r="B2" s="12"/>
      <c r="C2" s="12"/>
      <c r="D2" s="12"/>
      <c r="E2" s="12"/>
      <c r="F2" s="12"/>
      <c r="G2" s="12"/>
      <c r="H2" s="12"/>
      <c r="I2" s="12"/>
      <c r="J2" s="12"/>
      <c r="K2" s="12"/>
    </row>
    <row r="3" spans="1:11" ht="10.5">
      <c r="A3" s="14"/>
      <c r="C3" s="1"/>
      <c r="D3" s="1"/>
      <c r="E3" s="1"/>
      <c r="F3" s="2"/>
      <c r="G3" s="2"/>
      <c r="H3" s="2"/>
      <c r="I3" s="2"/>
      <c r="J3" s="2"/>
      <c r="K3" s="2"/>
    </row>
    <row r="4" spans="1:13" ht="10.5">
      <c r="A4" s="14" t="s">
        <v>58</v>
      </c>
      <c r="C4" s="1"/>
      <c r="D4" s="1"/>
      <c r="E4" s="1"/>
      <c r="F4" s="2"/>
      <c r="G4" s="2"/>
      <c r="H4" s="2"/>
      <c r="I4" s="2"/>
      <c r="J4" s="2"/>
      <c r="K4" s="2"/>
      <c r="L4" s="2"/>
      <c r="M4" s="2"/>
    </row>
    <row r="5" spans="1:13" ht="10.5">
      <c r="A5" s="14" t="s">
        <v>128</v>
      </c>
      <c r="C5" s="1"/>
      <c r="D5" s="1"/>
      <c r="E5" s="1"/>
      <c r="F5" s="2"/>
      <c r="G5" s="2"/>
      <c r="H5" s="2"/>
      <c r="I5" s="2"/>
      <c r="J5" s="2"/>
      <c r="K5" s="2"/>
      <c r="L5" s="2"/>
      <c r="M5" s="2"/>
    </row>
    <row r="6" spans="1:13" ht="10.5">
      <c r="A6" s="18"/>
      <c r="C6" s="1"/>
      <c r="D6" s="1"/>
      <c r="E6" s="1"/>
      <c r="F6" s="2"/>
      <c r="G6" s="2"/>
      <c r="H6" s="2"/>
      <c r="I6" s="2"/>
      <c r="J6" s="2"/>
      <c r="K6" s="2"/>
      <c r="L6" s="2"/>
      <c r="M6" s="2"/>
    </row>
    <row r="7" spans="3:13" ht="10.5">
      <c r="C7" s="1"/>
      <c r="D7" s="1"/>
      <c r="E7" s="1"/>
      <c r="F7" s="2"/>
      <c r="G7" s="2"/>
      <c r="H7" s="72" t="s">
        <v>143</v>
      </c>
      <c r="I7" s="72"/>
      <c r="J7" s="72"/>
      <c r="K7" s="72"/>
      <c r="L7" s="72"/>
      <c r="M7" s="2"/>
    </row>
    <row r="8" spans="1:13" ht="10.5">
      <c r="A8" s="3" t="s">
        <v>7</v>
      </c>
      <c r="C8" s="1"/>
      <c r="D8" s="1"/>
      <c r="E8" s="1"/>
      <c r="F8" s="2"/>
      <c r="G8" s="2"/>
      <c r="H8" s="37">
        <v>39263</v>
      </c>
      <c r="I8" s="37"/>
      <c r="J8" s="37">
        <v>38898</v>
      </c>
      <c r="K8" s="33"/>
      <c r="L8" s="37">
        <v>38533</v>
      </c>
      <c r="M8" s="2"/>
    </row>
    <row r="9" spans="1:13" ht="10.5">
      <c r="A9" s="73" t="s">
        <v>7</v>
      </c>
      <c r="C9" s="1"/>
      <c r="D9" s="1"/>
      <c r="E9" s="1"/>
      <c r="F9" s="2"/>
      <c r="G9" s="2"/>
      <c r="H9" s="33" t="s">
        <v>5</v>
      </c>
      <c r="I9" s="33"/>
      <c r="J9" s="33" t="s">
        <v>5</v>
      </c>
      <c r="K9" s="33"/>
      <c r="L9" s="33" t="s">
        <v>5</v>
      </c>
      <c r="M9" s="2"/>
    </row>
    <row r="10" spans="1:13" s="44" customFormat="1" ht="10.5">
      <c r="A10" s="74" t="s">
        <v>62</v>
      </c>
      <c r="B10" s="74"/>
      <c r="C10" s="1"/>
      <c r="D10" s="1"/>
      <c r="E10" s="1"/>
      <c r="F10" s="2"/>
      <c r="G10" s="2"/>
      <c r="H10" s="75"/>
      <c r="I10" s="75"/>
      <c r="J10" s="75"/>
      <c r="K10" s="76"/>
      <c r="L10" s="77"/>
      <c r="M10" s="2"/>
    </row>
    <row r="11" spans="1:13" ht="10.5">
      <c r="A11" s="78" t="s">
        <v>104</v>
      </c>
      <c r="B11" s="79"/>
      <c r="C11" s="1"/>
      <c r="D11" s="1"/>
      <c r="E11" s="1"/>
      <c r="F11" s="2"/>
      <c r="G11" s="2"/>
      <c r="H11" s="38">
        <f>+2!G25</f>
        <v>-79355</v>
      </c>
      <c r="I11" s="38"/>
      <c r="J11" s="38">
        <f>+2!I25</f>
        <v>-59639</v>
      </c>
      <c r="K11" s="80"/>
      <c r="L11" s="38">
        <v>-108525</v>
      </c>
      <c r="M11" s="2"/>
    </row>
    <row r="12" spans="1:13" ht="10.5">
      <c r="A12" s="81" t="s">
        <v>71</v>
      </c>
      <c r="B12" s="79"/>
      <c r="C12" s="1"/>
      <c r="D12" s="1"/>
      <c r="E12" s="1"/>
      <c r="F12" s="2"/>
      <c r="G12" s="2"/>
      <c r="H12" s="38"/>
      <c r="I12" s="38"/>
      <c r="J12" s="38"/>
      <c r="K12" s="80"/>
      <c r="L12" s="38"/>
      <c r="M12" s="2"/>
    </row>
    <row r="13" spans="1:13" ht="10.5">
      <c r="A13" s="62" t="s">
        <v>72</v>
      </c>
      <c r="B13" s="62"/>
      <c r="C13" s="62"/>
      <c r="D13" s="62"/>
      <c r="E13" s="62"/>
      <c r="F13" s="62"/>
      <c r="G13" s="2"/>
      <c r="H13" s="38">
        <v>0</v>
      </c>
      <c r="I13" s="38"/>
      <c r="J13" s="38">
        <v>0</v>
      </c>
      <c r="K13" s="80"/>
      <c r="L13" s="38">
        <v>-24200</v>
      </c>
      <c r="M13" s="2"/>
    </row>
    <row r="14" spans="1:13" ht="10.5">
      <c r="A14" s="62" t="s">
        <v>73</v>
      </c>
      <c r="B14" s="62"/>
      <c r="C14" s="62"/>
      <c r="D14" s="62"/>
      <c r="E14" s="62"/>
      <c r="F14" s="62"/>
      <c r="G14" s="2"/>
      <c r="H14" s="38">
        <f>62529-1</f>
        <v>62528</v>
      </c>
      <c r="I14" s="38"/>
      <c r="J14" s="38">
        <f>(49732-5460)+6805-4596</f>
        <v>46481</v>
      </c>
      <c r="K14" s="80"/>
      <c r="L14" s="38">
        <f>82269-4350-4596</f>
        <v>73323</v>
      </c>
      <c r="M14" s="2"/>
    </row>
    <row r="15" spans="1:13" ht="10.5">
      <c r="A15" s="62" t="s">
        <v>27</v>
      </c>
      <c r="B15" s="62"/>
      <c r="C15" s="62"/>
      <c r="D15" s="62"/>
      <c r="E15" s="62"/>
      <c r="F15" s="62"/>
      <c r="G15" s="2"/>
      <c r="H15" s="40">
        <f>-2!G21</f>
        <v>27270</v>
      </c>
      <c r="I15" s="41"/>
      <c r="J15" s="40">
        <f>-2!I21</f>
        <v>27677</v>
      </c>
      <c r="K15" s="80"/>
      <c r="L15" s="40">
        <v>38175</v>
      </c>
      <c r="M15" s="2"/>
    </row>
    <row r="16" spans="1:13" ht="10.5">
      <c r="A16" s="82"/>
      <c r="B16" s="82"/>
      <c r="C16" s="82"/>
      <c r="D16" s="82"/>
      <c r="E16" s="82"/>
      <c r="F16" s="82"/>
      <c r="G16" s="2"/>
      <c r="H16" s="41"/>
      <c r="I16" s="41"/>
      <c r="J16" s="41"/>
      <c r="K16" s="83"/>
      <c r="L16" s="41"/>
      <c r="M16" s="2"/>
    </row>
    <row r="17" spans="1:13" ht="10.5">
      <c r="A17" s="62" t="s">
        <v>63</v>
      </c>
      <c r="B17" s="62"/>
      <c r="C17" s="62"/>
      <c r="D17" s="62"/>
      <c r="E17" s="62"/>
      <c r="F17" s="62"/>
      <c r="G17" s="2"/>
      <c r="H17" s="41">
        <f>SUM(H11:H15)</f>
        <v>10443</v>
      </c>
      <c r="I17" s="41"/>
      <c r="J17" s="41">
        <f>SUM(J11:J15)</f>
        <v>14519</v>
      </c>
      <c r="K17" s="80"/>
      <c r="L17" s="41">
        <f>SUM(L11:L15)</f>
        <v>-21227</v>
      </c>
      <c r="M17" s="2"/>
    </row>
    <row r="18" spans="1:13" ht="10.5">
      <c r="A18" s="78" t="s">
        <v>59</v>
      </c>
      <c r="B18" s="84"/>
      <c r="C18" s="73"/>
      <c r="D18" s="73"/>
      <c r="E18" s="73"/>
      <c r="F18" s="84"/>
      <c r="G18" s="2"/>
      <c r="H18" s="41">
        <f>3!K15-3!G15</f>
        <v>18722</v>
      </c>
      <c r="I18" s="41"/>
      <c r="J18" s="41">
        <v>-68985</v>
      </c>
      <c r="K18" s="80"/>
      <c r="L18" s="41">
        <v>286530</v>
      </c>
      <c r="M18" s="2"/>
    </row>
    <row r="19" spans="1:13" ht="10.5">
      <c r="A19" s="78" t="s">
        <v>134</v>
      </c>
      <c r="B19" s="84"/>
      <c r="C19" s="73"/>
      <c r="D19" s="73"/>
      <c r="E19" s="73"/>
      <c r="F19" s="84"/>
      <c r="G19" s="2"/>
      <c r="H19" s="41">
        <v>77097</v>
      </c>
      <c r="I19" s="41"/>
      <c r="J19" s="41"/>
      <c r="K19" s="80"/>
      <c r="L19" s="41"/>
      <c r="M19" s="2"/>
    </row>
    <row r="20" spans="1:13" ht="10.5">
      <c r="A20" s="78" t="s">
        <v>60</v>
      </c>
      <c r="B20" s="84"/>
      <c r="C20" s="73"/>
      <c r="D20" s="73"/>
      <c r="E20" s="73"/>
      <c r="F20" s="84"/>
      <c r="G20" s="2"/>
      <c r="H20" s="41">
        <f>3!K16-3!G16</f>
        <v>5666</v>
      </c>
      <c r="I20" s="41"/>
      <c r="J20" s="41">
        <v>-107505</v>
      </c>
      <c r="K20" s="80"/>
      <c r="L20" s="41">
        <v>6520</v>
      </c>
      <c r="M20" s="2"/>
    </row>
    <row r="21" spans="1:13" ht="10.5">
      <c r="A21" s="78" t="s">
        <v>61</v>
      </c>
      <c r="B21" s="84"/>
      <c r="C21" s="73"/>
      <c r="D21" s="73"/>
      <c r="E21" s="73"/>
      <c r="F21" s="84"/>
      <c r="G21" s="2"/>
      <c r="H21" s="40">
        <f>-3!K38+3!G38</f>
        <v>8655</v>
      </c>
      <c r="I21" s="41"/>
      <c r="J21" s="40">
        <v>-70200</v>
      </c>
      <c r="K21" s="80"/>
      <c r="L21" s="40">
        <v>-181182</v>
      </c>
      <c r="M21" s="2"/>
    </row>
    <row r="22" spans="1:13" ht="10.5">
      <c r="A22" s="78"/>
      <c r="B22" s="84"/>
      <c r="C22" s="73"/>
      <c r="D22" s="73"/>
      <c r="E22" s="73"/>
      <c r="F22" s="84"/>
      <c r="G22" s="2"/>
      <c r="H22" s="41"/>
      <c r="I22" s="41"/>
      <c r="J22" s="41"/>
      <c r="K22" s="83"/>
      <c r="L22" s="41"/>
      <c r="M22" s="2"/>
    </row>
    <row r="23" spans="1:13" ht="10.5">
      <c r="A23" s="85"/>
      <c r="B23" s="85"/>
      <c r="C23" s="73"/>
      <c r="D23" s="73"/>
      <c r="E23" s="73"/>
      <c r="F23" s="84"/>
      <c r="G23" s="2"/>
      <c r="H23" s="41">
        <f>SUM(H17:H21)</f>
        <v>120583</v>
      </c>
      <c r="I23" s="41"/>
      <c r="J23" s="41">
        <f>SUM(J17:J21)</f>
        <v>-232171</v>
      </c>
      <c r="K23" s="80"/>
      <c r="L23" s="41">
        <f>SUM(L17:L21)</f>
        <v>90641</v>
      </c>
      <c r="M23" s="2"/>
    </row>
    <row r="24" spans="1:13" ht="10.5">
      <c r="A24" s="78" t="s">
        <v>12</v>
      </c>
      <c r="B24" s="78"/>
      <c r="C24" s="1"/>
      <c r="D24" s="1"/>
      <c r="E24" s="1"/>
      <c r="F24" s="2"/>
      <c r="G24" s="2"/>
      <c r="H24" s="38"/>
      <c r="I24" s="38"/>
      <c r="J24" s="38">
        <v>-20000</v>
      </c>
      <c r="K24" s="61"/>
      <c r="L24" s="38">
        <v>-10068</v>
      </c>
      <c r="M24" s="2"/>
    </row>
    <row r="25" spans="1:13" ht="10.5">
      <c r="A25" s="78"/>
      <c r="B25" s="78"/>
      <c r="C25" s="1"/>
      <c r="D25" s="1"/>
      <c r="E25" s="1"/>
      <c r="F25" s="2"/>
      <c r="G25" s="2"/>
      <c r="H25" s="38"/>
      <c r="I25" s="38"/>
      <c r="J25" s="38"/>
      <c r="K25" s="61"/>
      <c r="L25" s="38"/>
      <c r="M25" s="2"/>
    </row>
    <row r="26" spans="1:13" ht="10.5">
      <c r="A26" s="74" t="s">
        <v>28</v>
      </c>
      <c r="B26" s="74"/>
      <c r="C26" s="1"/>
      <c r="D26" s="1"/>
      <c r="E26" s="1"/>
      <c r="F26" s="2"/>
      <c r="G26" s="2"/>
      <c r="H26" s="46">
        <f>SUM(H23:H24)</f>
        <v>120583</v>
      </c>
      <c r="I26" s="41"/>
      <c r="J26" s="46">
        <f>SUM(J23:J24)</f>
        <v>-252171</v>
      </c>
      <c r="K26" s="61"/>
      <c r="L26" s="46">
        <f>SUM(L23:L24)</f>
        <v>80573</v>
      </c>
      <c r="M26" s="2"/>
    </row>
    <row r="27" spans="1:13" ht="10.5">
      <c r="A27" s="86" t="s">
        <v>7</v>
      </c>
      <c r="B27" s="78"/>
      <c r="C27" s="1"/>
      <c r="D27" s="1"/>
      <c r="E27" s="1"/>
      <c r="F27" s="2"/>
      <c r="G27" s="2"/>
      <c r="H27" s="38"/>
      <c r="I27" s="38"/>
      <c r="J27" s="38"/>
      <c r="K27" s="61"/>
      <c r="L27" s="38"/>
      <c r="M27" s="2"/>
    </row>
    <row r="28" spans="1:13" ht="10.5">
      <c r="A28" s="74" t="s">
        <v>74</v>
      </c>
      <c r="B28" s="74"/>
      <c r="C28" s="44"/>
      <c r="D28" s="44"/>
      <c r="E28" s="44"/>
      <c r="F28" s="44"/>
      <c r="G28" s="2"/>
      <c r="H28" s="38"/>
      <c r="I28" s="38"/>
      <c r="J28" s="38"/>
      <c r="K28" s="61"/>
      <c r="L28" s="38"/>
      <c r="M28" s="2"/>
    </row>
    <row r="29" spans="1:13" s="87" customFormat="1" ht="10.5">
      <c r="A29" s="86" t="s">
        <v>75</v>
      </c>
      <c r="B29" s="86"/>
      <c r="C29" s="86"/>
      <c r="D29" s="86"/>
      <c r="E29" s="86"/>
      <c r="G29" s="88"/>
      <c r="H29" s="89">
        <v>-19940</v>
      </c>
      <c r="I29" s="89"/>
      <c r="J29" s="89">
        <v>-774</v>
      </c>
      <c r="K29" s="90"/>
      <c r="L29" s="89">
        <f>-307883+28918</f>
        <v>-278965</v>
      </c>
      <c r="M29" s="88"/>
    </row>
    <row r="30" spans="1:13" s="87" customFormat="1" ht="10.5">
      <c r="A30" s="86"/>
      <c r="B30" s="86"/>
      <c r="C30" s="86"/>
      <c r="D30" s="86"/>
      <c r="E30" s="86"/>
      <c r="G30" s="88"/>
      <c r="H30" s="89"/>
      <c r="I30" s="89"/>
      <c r="J30" s="89"/>
      <c r="K30" s="90"/>
      <c r="L30" s="89"/>
      <c r="M30" s="88"/>
    </row>
    <row r="31" spans="1:13" ht="10.5">
      <c r="A31" s="78" t="s">
        <v>77</v>
      </c>
      <c r="B31" s="78"/>
      <c r="C31" s="78"/>
      <c r="D31" s="78"/>
      <c r="E31" s="78"/>
      <c r="F31" s="44"/>
      <c r="G31" s="2"/>
      <c r="H31" s="46">
        <f>SUM(H29:H29)</f>
        <v>-19940</v>
      </c>
      <c r="I31" s="41"/>
      <c r="J31" s="46">
        <f>SUM(J29:J29)</f>
        <v>-774</v>
      </c>
      <c r="K31" s="61"/>
      <c r="L31" s="46">
        <f>SUM(L29:L29)</f>
        <v>-278965</v>
      </c>
      <c r="M31" s="2"/>
    </row>
    <row r="32" spans="1:13" ht="10.5">
      <c r="A32" s="86"/>
      <c r="B32" s="86"/>
      <c r="C32" s="86"/>
      <c r="D32" s="86"/>
      <c r="E32" s="86"/>
      <c r="F32" s="44"/>
      <c r="G32" s="2"/>
      <c r="H32" s="41"/>
      <c r="I32" s="41"/>
      <c r="J32" s="41"/>
      <c r="K32" s="61"/>
      <c r="L32" s="41"/>
      <c r="M32" s="2"/>
    </row>
    <row r="33" spans="1:13" ht="10.5">
      <c r="A33" s="74" t="s">
        <v>76</v>
      </c>
      <c r="B33" s="74"/>
      <c r="C33" s="44"/>
      <c r="D33" s="44"/>
      <c r="E33" s="44"/>
      <c r="F33" s="44"/>
      <c r="G33" s="2"/>
      <c r="H33" s="38"/>
      <c r="I33" s="38"/>
      <c r="J33" s="38"/>
      <c r="K33" s="61"/>
      <c r="L33" s="38"/>
      <c r="M33" s="2"/>
    </row>
    <row r="34" spans="1:13" s="87" customFormat="1" ht="10.5">
      <c r="A34" s="86" t="s">
        <v>29</v>
      </c>
      <c r="B34" s="86"/>
      <c r="C34" s="86"/>
      <c r="D34" s="86"/>
      <c r="E34" s="86"/>
      <c r="F34" s="88"/>
      <c r="G34" s="88"/>
      <c r="H34" s="89">
        <v>-4596</v>
      </c>
      <c r="I34" s="89"/>
      <c r="J34" s="89">
        <v>0</v>
      </c>
      <c r="K34" s="90"/>
      <c r="L34" s="89">
        <v>0</v>
      </c>
      <c r="M34" s="88"/>
    </row>
    <row r="35" spans="1:13" s="87" customFormat="1" ht="10.5">
      <c r="A35" s="86" t="s">
        <v>30</v>
      </c>
      <c r="B35" s="86"/>
      <c r="C35" s="86"/>
      <c r="D35" s="86"/>
      <c r="E35" s="86"/>
      <c r="F35" s="88"/>
      <c r="G35" s="88"/>
      <c r="H35" s="89">
        <f>+2!G21</f>
        <v>-27270</v>
      </c>
      <c r="I35" s="89"/>
      <c r="J35" s="89">
        <f>+2!I21+2551</f>
        <v>-25126</v>
      </c>
      <c r="K35" s="91"/>
      <c r="L35" s="89">
        <f>-9803-17957-1110-5960+12</f>
        <v>-34818</v>
      </c>
      <c r="M35" s="88"/>
    </row>
    <row r="36" spans="1:13" s="87" customFormat="1" ht="10.5">
      <c r="A36" s="86"/>
      <c r="B36" s="86"/>
      <c r="C36" s="86"/>
      <c r="D36" s="86"/>
      <c r="E36" s="86"/>
      <c r="F36" s="88"/>
      <c r="G36" s="88"/>
      <c r="H36" s="92"/>
      <c r="I36" s="89"/>
      <c r="J36" s="92"/>
      <c r="K36" s="90"/>
      <c r="L36" s="92"/>
      <c r="M36" s="88"/>
    </row>
    <row r="37" spans="1:13" ht="10.5">
      <c r="A37" s="78" t="s">
        <v>78</v>
      </c>
      <c r="B37" s="78"/>
      <c r="C37" s="78"/>
      <c r="D37" s="78"/>
      <c r="E37" s="78"/>
      <c r="F37" s="44"/>
      <c r="G37" s="2"/>
      <c r="H37" s="46">
        <f>SUM(H34:H35)</f>
        <v>-31866</v>
      </c>
      <c r="I37" s="41"/>
      <c r="J37" s="46">
        <f>SUM(J34:J35)</f>
        <v>-25126</v>
      </c>
      <c r="K37" s="61"/>
      <c r="L37" s="46">
        <f>SUM(L34:L35)</f>
        <v>-34818</v>
      </c>
      <c r="M37" s="2"/>
    </row>
    <row r="38" spans="1:13" ht="10.5">
      <c r="A38" s="86"/>
      <c r="B38" s="86"/>
      <c r="C38" s="86"/>
      <c r="D38" s="86"/>
      <c r="E38" s="86"/>
      <c r="F38" s="44"/>
      <c r="G38" s="2"/>
      <c r="H38" s="41"/>
      <c r="I38" s="41"/>
      <c r="J38" s="41"/>
      <c r="K38" s="63"/>
      <c r="L38" s="41"/>
      <c r="M38" s="2"/>
    </row>
    <row r="39" spans="1:13" ht="10.5">
      <c r="A39" s="12" t="s">
        <v>79</v>
      </c>
      <c r="B39" s="12"/>
      <c r="C39" s="44"/>
      <c r="D39" s="44"/>
      <c r="E39" s="44"/>
      <c r="F39" s="44"/>
      <c r="G39" s="2"/>
      <c r="H39" s="41">
        <f>+H26+H31+H37</f>
        <v>68777</v>
      </c>
      <c r="I39" s="41"/>
      <c r="J39" s="41">
        <f>+J26+J31+J37</f>
        <v>-278071</v>
      </c>
      <c r="K39" s="63"/>
      <c r="L39" s="41">
        <f>+L26+L31+L37</f>
        <v>-233210</v>
      </c>
      <c r="M39" s="42"/>
    </row>
    <row r="40" spans="1:13" ht="10.5">
      <c r="A40" s="12" t="s">
        <v>80</v>
      </c>
      <c r="B40" s="12"/>
      <c r="C40" s="35"/>
      <c r="D40" s="35"/>
      <c r="E40" s="35"/>
      <c r="F40" s="35"/>
      <c r="G40" s="2"/>
      <c r="H40" s="38">
        <f>+3!K17-3!K36</f>
        <v>-503222</v>
      </c>
      <c r="I40" s="38"/>
      <c r="J40" s="38">
        <v>-249456</v>
      </c>
      <c r="K40" s="61"/>
      <c r="L40" s="38">
        <v>-263355</v>
      </c>
      <c r="M40" s="2"/>
    </row>
    <row r="41" spans="1:13" ht="10.5">
      <c r="A41" s="12"/>
      <c r="B41" s="12"/>
      <c r="C41" s="35"/>
      <c r="D41" s="35"/>
      <c r="E41" s="35"/>
      <c r="F41" s="35"/>
      <c r="G41" s="2"/>
      <c r="H41" s="38"/>
      <c r="I41" s="38"/>
      <c r="J41" s="38"/>
      <c r="K41" s="61"/>
      <c r="L41" s="38"/>
      <c r="M41" s="2"/>
    </row>
    <row r="42" spans="1:13" ht="11.25" thickBot="1">
      <c r="A42" s="12" t="s">
        <v>81</v>
      </c>
      <c r="B42" s="12"/>
      <c r="C42" s="44"/>
      <c r="D42" s="44"/>
      <c r="E42" s="44"/>
      <c r="F42" s="44"/>
      <c r="G42" s="2"/>
      <c r="H42" s="49">
        <f>SUM(H39:H40)</f>
        <v>-434445</v>
      </c>
      <c r="I42" s="41"/>
      <c r="J42" s="49">
        <f>SUM(J39:J40)</f>
        <v>-527527</v>
      </c>
      <c r="K42" s="61"/>
      <c r="L42" s="49">
        <f>SUM(L39:L40)</f>
        <v>-496565</v>
      </c>
      <c r="M42" s="2"/>
    </row>
    <row r="43" spans="1:13" ht="11.25" thickTop="1">
      <c r="A43" s="12"/>
      <c r="B43" s="12"/>
      <c r="C43" s="44"/>
      <c r="D43" s="44"/>
      <c r="E43" s="44"/>
      <c r="F43" s="44"/>
      <c r="G43" s="2"/>
      <c r="H43" s="41"/>
      <c r="I43" s="41"/>
      <c r="J43" s="41"/>
      <c r="K43" s="61"/>
      <c r="L43" s="41"/>
      <c r="M43" s="2"/>
    </row>
    <row r="44" spans="1:13" ht="10.5">
      <c r="A44" s="12" t="s">
        <v>82</v>
      </c>
      <c r="B44" s="44"/>
      <c r="C44" s="44"/>
      <c r="D44" s="44"/>
      <c r="E44" s="44"/>
      <c r="F44" s="44"/>
      <c r="G44" s="2"/>
      <c r="H44" s="41"/>
      <c r="I44" s="41"/>
      <c r="J44" s="41"/>
      <c r="K44" s="61"/>
      <c r="L44" s="41"/>
      <c r="M44" s="2"/>
    </row>
    <row r="45" spans="1:13" ht="10.5">
      <c r="A45" s="78" t="s">
        <v>52</v>
      </c>
      <c r="B45" s="44"/>
      <c r="C45" s="44"/>
      <c r="D45" s="44"/>
      <c r="E45" s="44"/>
      <c r="F45" s="44"/>
      <c r="G45" s="2"/>
      <c r="H45" s="41">
        <f>+3!G17</f>
        <v>10516</v>
      </c>
      <c r="I45" s="41"/>
      <c r="J45" s="41">
        <f>+3!I17</f>
        <v>12816</v>
      </c>
      <c r="K45" s="61"/>
      <c r="L45" s="41">
        <v>89485</v>
      </c>
      <c r="M45" s="2"/>
    </row>
    <row r="46" spans="1:13" ht="10.5">
      <c r="A46" s="78" t="s">
        <v>53</v>
      </c>
      <c r="B46" s="44"/>
      <c r="C46" s="44"/>
      <c r="D46" s="44"/>
      <c r="E46" s="44"/>
      <c r="F46" s="44"/>
      <c r="G46" s="2"/>
      <c r="H46" s="41">
        <f>-3!G36</f>
        <v>-444961</v>
      </c>
      <c r="I46" s="41"/>
      <c r="J46" s="41">
        <f>-3!I36</f>
        <v>-540343</v>
      </c>
      <c r="K46" s="61"/>
      <c r="L46" s="41">
        <v>-586050</v>
      </c>
      <c r="M46" s="2"/>
    </row>
    <row r="47" spans="1:13" ht="10.5">
      <c r="A47" s="78"/>
      <c r="B47" s="44"/>
      <c r="C47" s="44"/>
      <c r="D47" s="44"/>
      <c r="E47" s="44"/>
      <c r="F47" s="44"/>
      <c r="G47" s="2"/>
      <c r="H47" s="41"/>
      <c r="I47" s="41"/>
      <c r="J47" s="41"/>
      <c r="K47" s="61"/>
      <c r="L47" s="41"/>
      <c r="M47" s="2"/>
    </row>
    <row r="48" spans="1:13" ht="11.25" thickBot="1">
      <c r="A48" s="93"/>
      <c r="B48" s="44"/>
      <c r="C48" s="1"/>
      <c r="D48" s="1"/>
      <c r="E48" s="1"/>
      <c r="F48" s="2"/>
      <c r="G48" s="2"/>
      <c r="H48" s="49">
        <f>SUM(H45:H46)</f>
        <v>-434445</v>
      </c>
      <c r="I48" s="41"/>
      <c r="J48" s="49">
        <f>SUM(J45:J46)</f>
        <v>-527527</v>
      </c>
      <c r="K48" s="38"/>
      <c r="L48" s="49">
        <f>SUM(L45:L46)</f>
        <v>-496565</v>
      </c>
      <c r="M48" s="2"/>
    </row>
    <row r="49" spans="8:10" ht="11.25" thickTop="1">
      <c r="H49" s="61"/>
      <c r="I49" s="61"/>
      <c r="J49" s="61"/>
    </row>
    <row r="50" spans="8:10" ht="10.5">
      <c r="H50" s="61">
        <f>+H42-H48</f>
        <v>0</v>
      </c>
      <c r="J50" s="61">
        <f>+J42-J48</f>
        <v>0</v>
      </c>
    </row>
  </sheetData>
  <mergeCells count="5">
    <mergeCell ref="A15:F15"/>
    <mergeCell ref="A17:F17"/>
    <mergeCell ref="A23:B23"/>
    <mergeCell ref="A13:F13"/>
    <mergeCell ref="A14:F14"/>
  </mergeCells>
  <printOptions/>
  <pageMargins left="0.75" right="0.75" top="0.55" bottom="0.54" header="0.5" footer="0.5"/>
  <pageSetup fitToHeight="1" fitToWidth="1" horizontalDpi="600" verticalDpi="600" orientation="portrait" paperSize="9" scale="97" r:id="rId1"/>
  <headerFooter alignWithMargins="0">
    <oddHeader>&amp;R5</oddHeader>
  </headerFooter>
</worksheet>
</file>

<file path=xl/worksheets/sheet8.xml><?xml version="1.0" encoding="utf-8"?>
<worksheet xmlns="http://schemas.openxmlformats.org/spreadsheetml/2006/main" xmlns:r="http://schemas.openxmlformats.org/officeDocument/2006/relationships">
  <dimension ref="A2:J42"/>
  <sheetViews>
    <sheetView zoomScale="90" zoomScaleNormal="90" zoomScaleSheetLayoutView="90" workbookViewId="0" topLeftCell="A1">
      <selection activeCell="N16" sqref="N16"/>
    </sheetView>
  </sheetViews>
  <sheetFormatPr defaultColWidth="9.140625" defaultRowHeight="12.75"/>
  <cols>
    <col min="1" max="7" width="9.140625" style="3" customWidth="1"/>
    <col min="8" max="8" width="13.00390625" style="3" customWidth="1"/>
    <col min="9" max="9" width="3.57421875" style="3" customWidth="1"/>
    <col min="10" max="10" width="14.421875" style="3" customWidth="1"/>
    <col min="11" max="16384" width="9.140625" style="3" customWidth="1"/>
  </cols>
  <sheetData>
    <row r="2" spans="1:9" ht="10.5">
      <c r="A2" s="12" t="s">
        <v>93</v>
      </c>
      <c r="B2" s="12"/>
      <c r="C2" s="12"/>
      <c r="D2" s="12"/>
      <c r="E2" s="12"/>
      <c r="F2" s="12"/>
      <c r="G2" s="12"/>
      <c r="H2" s="12"/>
      <c r="I2" s="12"/>
    </row>
    <row r="3" spans="3:9" ht="10.5">
      <c r="C3" s="1"/>
      <c r="D3" s="2"/>
      <c r="E3" s="2"/>
      <c r="F3" s="2"/>
      <c r="G3" s="2"/>
      <c r="H3" s="2"/>
      <c r="I3" s="2"/>
    </row>
    <row r="4" spans="1:9" ht="10.5">
      <c r="A4" s="14" t="s">
        <v>66</v>
      </c>
      <c r="C4" s="1"/>
      <c r="D4" s="2"/>
      <c r="E4" s="2"/>
      <c r="F4" s="2"/>
      <c r="G4" s="2"/>
      <c r="H4" s="2"/>
      <c r="I4" s="2"/>
    </row>
    <row r="5" spans="1:9" ht="10.5">
      <c r="A5" s="14" t="s">
        <v>128</v>
      </c>
      <c r="C5" s="1"/>
      <c r="D5" s="2"/>
      <c r="E5" s="2"/>
      <c r="F5" s="2"/>
      <c r="G5" s="2"/>
      <c r="H5" s="2"/>
      <c r="I5" s="2"/>
    </row>
    <row r="6" spans="1:9" ht="10.5">
      <c r="A6" s="14"/>
      <c r="C6" s="1"/>
      <c r="D6" s="2"/>
      <c r="E6" s="2"/>
      <c r="F6" s="2"/>
      <c r="G6" s="2"/>
      <c r="H6" s="2"/>
      <c r="I6" s="2"/>
    </row>
    <row r="7" spans="1:9" ht="10.5">
      <c r="A7" s="3" t="s">
        <v>7</v>
      </c>
      <c r="C7" s="1"/>
      <c r="D7" s="2"/>
      <c r="E7" s="2"/>
      <c r="F7" s="2"/>
      <c r="G7" s="2"/>
      <c r="H7" s="2"/>
      <c r="I7" s="2"/>
    </row>
    <row r="8" spans="1:9" ht="10.5">
      <c r="A8" s="14" t="s">
        <v>13</v>
      </c>
      <c r="C8" s="1"/>
      <c r="D8" s="2"/>
      <c r="E8" s="2"/>
      <c r="F8" s="2"/>
      <c r="G8" s="2"/>
      <c r="H8" s="2"/>
      <c r="I8" s="2"/>
    </row>
    <row r="9" spans="1:9" ht="10.5">
      <c r="A9" s="3" t="s">
        <v>7</v>
      </c>
      <c r="C9" s="1"/>
      <c r="D9" s="2"/>
      <c r="E9" s="2"/>
      <c r="F9" s="2"/>
      <c r="G9" s="2"/>
      <c r="H9" s="2"/>
      <c r="I9" s="2"/>
    </row>
    <row r="10" spans="1:10" ht="24.75" customHeight="1">
      <c r="A10" s="25" t="s">
        <v>135</v>
      </c>
      <c r="B10" s="25"/>
      <c r="C10" s="25"/>
      <c r="D10" s="25"/>
      <c r="E10" s="25"/>
      <c r="F10" s="25"/>
      <c r="G10" s="25"/>
      <c r="H10" s="25"/>
      <c r="I10" s="25"/>
      <c r="J10" s="25"/>
    </row>
    <row r="11" spans="3:9" ht="10.5">
      <c r="C11" s="1"/>
      <c r="D11" s="2"/>
      <c r="E11" s="2"/>
      <c r="F11" s="2"/>
      <c r="G11" s="2"/>
      <c r="H11" s="2"/>
      <c r="I11" s="2"/>
    </row>
    <row r="12" spans="3:9" ht="10.5">
      <c r="C12" s="1"/>
      <c r="D12" s="2"/>
      <c r="E12" s="2"/>
      <c r="F12" s="2"/>
      <c r="G12" s="2"/>
      <c r="H12" s="2"/>
      <c r="I12" s="2"/>
    </row>
    <row r="13" spans="1:9" s="44" customFormat="1" ht="10.5">
      <c r="A13" s="35" t="s">
        <v>14</v>
      </c>
      <c r="C13" s="1"/>
      <c r="D13" s="2"/>
      <c r="E13" s="2"/>
      <c r="F13" s="2"/>
      <c r="G13" s="2"/>
      <c r="H13" s="2"/>
      <c r="I13" s="2"/>
    </row>
    <row r="14" spans="1:9" ht="10.5">
      <c r="A14" s="59" t="s">
        <v>7</v>
      </c>
      <c r="C14" s="1"/>
      <c r="D14" s="2"/>
      <c r="E14" s="2"/>
      <c r="F14" s="2"/>
      <c r="G14" s="2"/>
      <c r="H14" s="2"/>
      <c r="I14" s="2"/>
    </row>
    <row r="15" spans="1:10" ht="25.5" customHeight="1">
      <c r="A15" s="94" t="s">
        <v>136</v>
      </c>
      <c r="B15" s="94"/>
      <c r="C15" s="94"/>
      <c r="D15" s="94"/>
      <c r="E15" s="94"/>
      <c r="F15" s="94"/>
      <c r="G15" s="94"/>
      <c r="H15" s="94"/>
      <c r="I15" s="94"/>
      <c r="J15" s="94"/>
    </row>
    <row r="16" spans="1:9" ht="10.5">
      <c r="A16" s="59"/>
      <c r="C16" s="1"/>
      <c r="D16" s="2"/>
      <c r="E16" s="2"/>
      <c r="F16" s="2"/>
      <c r="G16" s="2"/>
      <c r="H16" s="2"/>
      <c r="I16" s="2"/>
    </row>
    <row r="17" spans="1:10" ht="59.25" customHeight="1">
      <c r="A17" s="94" t="s">
        <v>137</v>
      </c>
      <c r="B17" s="94"/>
      <c r="C17" s="94"/>
      <c r="D17" s="94"/>
      <c r="E17" s="94"/>
      <c r="F17" s="94"/>
      <c r="G17" s="94"/>
      <c r="H17" s="94"/>
      <c r="I17" s="94"/>
      <c r="J17" s="94"/>
    </row>
    <row r="18" spans="3:9" ht="15" customHeight="1">
      <c r="C18" s="1"/>
      <c r="D18" s="2"/>
      <c r="E18" s="2"/>
      <c r="F18" s="2"/>
      <c r="G18" s="2"/>
      <c r="H18" s="2"/>
      <c r="I18" s="2"/>
    </row>
    <row r="19" spans="3:9" ht="15" customHeight="1">
      <c r="C19" s="1"/>
      <c r="D19" s="2"/>
      <c r="E19" s="2"/>
      <c r="F19" s="2"/>
      <c r="G19" s="2"/>
      <c r="H19" s="2"/>
      <c r="I19" s="2"/>
    </row>
    <row r="20" spans="1:9" ht="10.5">
      <c r="A20" s="95" t="s">
        <v>105</v>
      </c>
      <c r="C20" s="1"/>
      <c r="D20" s="2"/>
      <c r="E20" s="2"/>
      <c r="F20" s="2"/>
      <c r="G20" s="2"/>
      <c r="H20" s="2"/>
      <c r="I20" s="2"/>
    </row>
    <row r="21" spans="3:10" ht="10.5">
      <c r="C21" s="1"/>
      <c r="D21" s="2"/>
      <c r="E21" s="2"/>
      <c r="F21" s="2"/>
      <c r="G21" s="2"/>
      <c r="H21" s="96" t="s">
        <v>67</v>
      </c>
      <c r="I21" s="96"/>
      <c r="J21" s="96"/>
    </row>
    <row r="22" spans="3:10" ht="10.5">
      <c r="C22" s="1"/>
      <c r="D22" s="2"/>
      <c r="E22" s="2"/>
      <c r="F22" s="2"/>
      <c r="G22" s="2"/>
      <c r="H22" s="37">
        <v>39263</v>
      </c>
      <c r="I22" s="33"/>
      <c r="J22" s="37">
        <v>38898</v>
      </c>
    </row>
    <row r="23" spans="1:10" ht="10.5">
      <c r="A23" s="44" t="s">
        <v>7</v>
      </c>
      <c r="B23" s="44" t="s">
        <v>7</v>
      </c>
      <c r="C23" s="1"/>
      <c r="D23" s="2"/>
      <c r="E23" s="2"/>
      <c r="F23" s="2"/>
      <c r="G23" s="2"/>
      <c r="H23" s="33" t="s">
        <v>5</v>
      </c>
      <c r="I23" s="33"/>
      <c r="J23" s="33" t="s">
        <v>5</v>
      </c>
    </row>
    <row r="24" spans="1:10" ht="10.5">
      <c r="A24" s="44" t="s">
        <v>7</v>
      </c>
      <c r="B24" s="44" t="s">
        <v>7</v>
      </c>
      <c r="C24" s="1"/>
      <c r="D24" s="2"/>
      <c r="E24" s="2"/>
      <c r="F24" s="2"/>
      <c r="G24" s="2"/>
      <c r="H24" s="2" t="s">
        <v>7</v>
      </c>
      <c r="I24" s="2" t="s">
        <v>7</v>
      </c>
      <c r="J24" s="2" t="s">
        <v>7</v>
      </c>
    </row>
    <row r="25" spans="1:10" ht="11.25" thickBot="1">
      <c r="A25" s="44" t="s">
        <v>70</v>
      </c>
      <c r="B25" s="44"/>
      <c r="C25" s="1"/>
      <c r="D25" s="2"/>
      <c r="E25" s="2"/>
      <c r="F25" s="2"/>
      <c r="G25" s="2"/>
      <c r="H25" s="57">
        <f>+2!G30</f>
        <v>-79355</v>
      </c>
      <c r="I25" s="97"/>
      <c r="J25" s="57">
        <v>-53107</v>
      </c>
    </row>
    <row r="26" spans="1:10" ht="11.25" thickTop="1">
      <c r="A26" s="44"/>
      <c r="B26" s="44"/>
      <c r="C26" s="1"/>
      <c r="D26" s="2"/>
      <c r="E26" s="2"/>
      <c r="F26" s="2"/>
      <c r="G26" s="2"/>
      <c r="H26" s="97"/>
      <c r="I26" s="97"/>
      <c r="J26" s="97"/>
    </row>
    <row r="27" spans="1:10" ht="27" customHeight="1" thickBot="1">
      <c r="A27" s="62" t="s">
        <v>15</v>
      </c>
      <c r="B27" s="51"/>
      <c r="C27" s="51"/>
      <c r="D27" s="51"/>
      <c r="E27" s="51"/>
      <c r="F27" s="51"/>
      <c r="G27" s="2"/>
      <c r="H27" s="98">
        <v>43700000</v>
      </c>
      <c r="I27" s="97"/>
      <c r="J27" s="98">
        <v>43700000</v>
      </c>
    </row>
    <row r="28" spans="1:10" ht="11.25" thickTop="1">
      <c r="A28" s="44" t="s">
        <v>7</v>
      </c>
      <c r="B28" s="44" t="s">
        <v>7</v>
      </c>
      <c r="C28" s="1"/>
      <c r="D28" s="2"/>
      <c r="E28" s="2"/>
      <c r="F28" s="2"/>
      <c r="G28" s="2"/>
      <c r="H28" s="2"/>
      <c r="I28" s="2"/>
      <c r="J28" s="2"/>
    </row>
    <row r="29" spans="1:10" ht="11.25" thickBot="1">
      <c r="A29" s="44" t="s">
        <v>103</v>
      </c>
      <c r="B29" s="44"/>
      <c r="C29" s="44"/>
      <c r="D29" s="44"/>
      <c r="G29" s="2"/>
      <c r="H29" s="52">
        <f>+H25/H27*100</f>
        <v>-0.1815903890160183</v>
      </c>
      <c r="I29" s="55"/>
      <c r="J29" s="52">
        <f>+J25/J27*100</f>
        <v>-0.12152631578947369</v>
      </c>
    </row>
    <row r="30" spans="1:10" ht="11.25" thickTop="1">
      <c r="A30" s="44"/>
      <c r="B30" s="44"/>
      <c r="C30" s="1"/>
      <c r="D30" s="2"/>
      <c r="E30" s="2"/>
      <c r="F30" s="2"/>
      <c r="G30" s="2"/>
      <c r="H30" s="55"/>
      <c r="I30" s="55"/>
      <c r="J30" s="55"/>
    </row>
    <row r="31" spans="1:9" ht="10.5">
      <c r="A31" s="44" t="s">
        <v>7</v>
      </c>
      <c r="B31" s="44" t="s">
        <v>7</v>
      </c>
      <c r="C31" s="1"/>
      <c r="D31" s="2"/>
      <c r="E31" s="2"/>
      <c r="F31" s="2"/>
      <c r="G31" s="2"/>
      <c r="H31" s="2"/>
      <c r="I31" s="2"/>
    </row>
    <row r="32" spans="1:9" ht="10.5">
      <c r="A32" s="44" t="s">
        <v>7</v>
      </c>
      <c r="B32" s="44"/>
      <c r="C32" s="1"/>
      <c r="D32" s="2"/>
      <c r="E32" s="2"/>
      <c r="F32" s="2"/>
      <c r="G32" s="2"/>
      <c r="H32" s="2"/>
      <c r="I32" s="2"/>
    </row>
    <row r="33" spans="1:9" ht="10.5">
      <c r="A33" s="35" t="s">
        <v>37</v>
      </c>
      <c r="B33" s="44"/>
      <c r="C33" s="1"/>
      <c r="D33" s="2"/>
      <c r="E33" s="2"/>
      <c r="F33" s="2"/>
      <c r="G33" s="2"/>
      <c r="H33" s="2"/>
      <c r="I33" s="2"/>
    </row>
    <row r="34" spans="1:10" ht="10.5">
      <c r="A34" s="44" t="s">
        <v>7</v>
      </c>
      <c r="B34" s="44"/>
      <c r="C34" s="1"/>
      <c r="D34" s="2"/>
      <c r="E34" s="2"/>
      <c r="F34" s="2"/>
      <c r="G34" s="2"/>
      <c r="H34" s="60">
        <v>38898</v>
      </c>
      <c r="I34" s="34"/>
      <c r="J34" s="60">
        <v>38717</v>
      </c>
    </row>
    <row r="35" spans="1:10" ht="10.5">
      <c r="A35" s="44" t="s">
        <v>7</v>
      </c>
      <c r="B35" s="44"/>
      <c r="C35" s="1"/>
      <c r="D35" s="2"/>
      <c r="E35" s="2"/>
      <c r="F35" s="2"/>
      <c r="G35" s="2"/>
      <c r="H35" s="33" t="s">
        <v>5</v>
      </c>
      <c r="I35" s="33"/>
      <c r="J35" s="33" t="s">
        <v>5</v>
      </c>
    </row>
    <row r="36" spans="1:7" ht="10.5">
      <c r="A36" s="99" t="s">
        <v>42</v>
      </c>
      <c r="B36" s="99"/>
      <c r="C36" s="1"/>
      <c r="D36" s="2"/>
      <c r="E36" s="2"/>
      <c r="F36" s="2"/>
      <c r="G36" s="2"/>
    </row>
    <row r="37" spans="1:7" ht="10.5">
      <c r="A37" s="100"/>
      <c r="B37" s="100"/>
      <c r="C37" s="1"/>
      <c r="D37" s="2"/>
      <c r="E37" s="2"/>
      <c r="F37" s="2"/>
      <c r="G37" s="2"/>
    </row>
    <row r="38" spans="1:10" ht="11.25" thickBot="1">
      <c r="A38" s="101" t="s">
        <v>39</v>
      </c>
      <c r="B38" s="44"/>
      <c r="C38" s="1"/>
      <c r="D38" s="2"/>
      <c r="E38" s="2"/>
      <c r="F38" s="2"/>
      <c r="G38" s="2"/>
      <c r="H38" s="57">
        <v>25000000</v>
      </c>
      <c r="I38" s="38"/>
      <c r="J38" s="57">
        <v>25000000</v>
      </c>
    </row>
    <row r="39" spans="1:10" ht="11.25" thickTop="1">
      <c r="A39" s="44"/>
      <c r="B39" s="44"/>
      <c r="C39" s="1"/>
      <c r="D39" s="2"/>
      <c r="E39" s="2"/>
      <c r="F39" s="2"/>
      <c r="G39" s="2"/>
      <c r="H39" s="61"/>
      <c r="I39" s="61"/>
      <c r="J39" s="61"/>
    </row>
    <row r="40" spans="1:10" ht="10.5">
      <c r="A40" s="99" t="s">
        <v>43</v>
      </c>
      <c r="B40" s="99"/>
      <c r="C40" s="99"/>
      <c r="D40" s="2"/>
      <c r="E40" s="2"/>
      <c r="F40" s="2"/>
      <c r="G40" s="2"/>
      <c r="H40" s="61"/>
      <c r="I40" s="61"/>
      <c r="J40" s="61"/>
    </row>
    <row r="41" spans="1:10" ht="10.5">
      <c r="A41" s="44"/>
      <c r="B41" s="44"/>
      <c r="C41" s="1"/>
      <c r="D41" s="2"/>
      <c r="E41" s="2"/>
      <c r="F41" s="2"/>
      <c r="G41" s="2"/>
      <c r="H41" s="61"/>
      <c r="I41" s="61"/>
      <c r="J41" s="61"/>
    </row>
    <row r="42" spans="1:10" ht="11.25" thickBot="1">
      <c r="A42" s="44" t="s">
        <v>44</v>
      </c>
      <c r="B42" s="44"/>
      <c r="C42" s="1"/>
      <c r="D42" s="2"/>
      <c r="E42" s="2"/>
      <c r="F42" s="2"/>
      <c r="G42" s="2"/>
      <c r="H42" s="57">
        <f>43700000*0.05</f>
        <v>2185000</v>
      </c>
      <c r="I42" s="38"/>
      <c r="J42" s="57">
        <f>43700000*0.05</f>
        <v>2185000</v>
      </c>
    </row>
    <row r="43" ht="11.25" thickTop="1"/>
  </sheetData>
  <mergeCells count="5">
    <mergeCell ref="A27:F27"/>
    <mergeCell ref="A10:J10"/>
    <mergeCell ref="A15:J15"/>
    <mergeCell ref="A17:J17"/>
    <mergeCell ref="H21:J21"/>
  </mergeCells>
  <printOptions/>
  <pageMargins left="0.75" right="0.75" top="0.55" bottom="0.56" header="0.5" footer="0.5"/>
  <pageSetup horizontalDpi="600" verticalDpi="600" orientation="portrait" paperSize="9" r:id="rId1"/>
  <headerFooter alignWithMargins="0">
    <oddHeader>&amp;R6</oddHeader>
  </headerFooter>
</worksheet>
</file>

<file path=xl/worksheets/sheet9.xml><?xml version="1.0" encoding="utf-8"?>
<worksheet xmlns="http://schemas.openxmlformats.org/spreadsheetml/2006/main" xmlns:r="http://schemas.openxmlformats.org/officeDocument/2006/relationships">
  <dimension ref="A2:K62"/>
  <sheetViews>
    <sheetView zoomScale="90" zoomScaleNormal="90" zoomScaleSheetLayoutView="90" workbookViewId="0" topLeftCell="A1">
      <selection activeCell="N16" sqref="N16"/>
    </sheetView>
  </sheetViews>
  <sheetFormatPr defaultColWidth="9.140625" defaultRowHeight="12.75"/>
  <cols>
    <col min="1" max="4" width="9.140625" style="3" customWidth="1"/>
    <col min="5" max="5" width="9.8515625" style="3" customWidth="1"/>
    <col min="6" max="7" width="9.140625" style="3" customWidth="1"/>
    <col min="8" max="8" width="12.421875" style="3" customWidth="1"/>
    <col min="9" max="9" width="4.421875" style="3" customWidth="1"/>
    <col min="10" max="10" width="13.28125" style="3" customWidth="1"/>
    <col min="11" max="16384" width="9.140625" style="3" customWidth="1"/>
  </cols>
  <sheetData>
    <row r="2" spans="1:10" ht="10.5">
      <c r="A2" s="12" t="s">
        <v>93</v>
      </c>
      <c r="B2" s="12"/>
      <c r="C2" s="12"/>
      <c r="D2" s="12"/>
      <c r="E2" s="12"/>
      <c r="F2" s="12"/>
      <c r="G2" s="12"/>
      <c r="H2" s="12"/>
      <c r="I2" s="12"/>
      <c r="J2" s="61"/>
    </row>
    <row r="3" spans="3:10" ht="10.5">
      <c r="C3" s="1"/>
      <c r="D3" s="2"/>
      <c r="E3" s="2"/>
      <c r="F3" s="2"/>
      <c r="G3" s="2"/>
      <c r="H3" s="38"/>
      <c r="I3" s="38"/>
      <c r="J3" s="61"/>
    </row>
    <row r="4" spans="1:10" ht="10.5">
      <c r="A4" s="14" t="s">
        <v>66</v>
      </c>
      <c r="C4" s="1"/>
      <c r="D4" s="2"/>
      <c r="E4" s="2"/>
      <c r="F4" s="2"/>
      <c r="G4" s="2"/>
      <c r="H4" s="38"/>
      <c r="I4" s="38"/>
      <c r="J4" s="61"/>
    </row>
    <row r="5" spans="1:10" ht="10.5">
      <c r="A5" s="14" t="s">
        <v>128</v>
      </c>
      <c r="C5" s="1"/>
      <c r="D5" s="2"/>
      <c r="E5" s="2"/>
      <c r="F5" s="2"/>
      <c r="G5" s="2"/>
      <c r="H5" s="38"/>
      <c r="I5" s="38"/>
      <c r="J5" s="61"/>
    </row>
    <row r="6" spans="3:10" ht="10.5">
      <c r="C6" s="1"/>
      <c r="D6" s="2"/>
      <c r="E6" s="2"/>
      <c r="F6" s="2"/>
      <c r="G6" s="2"/>
      <c r="H6" s="38"/>
      <c r="I6" s="38"/>
      <c r="J6" s="61"/>
    </row>
    <row r="7" spans="1:10" ht="10.5">
      <c r="A7" s="12" t="s">
        <v>114</v>
      </c>
      <c r="B7" s="12"/>
      <c r="C7" s="12"/>
      <c r="D7" s="12"/>
      <c r="E7" s="12"/>
      <c r="F7" s="12"/>
      <c r="G7" s="12"/>
      <c r="H7" s="12"/>
      <c r="I7" s="78"/>
      <c r="J7" s="78"/>
    </row>
    <row r="8" spans="1:10" ht="10.5">
      <c r="A8" s="78"/>
      <c r="B8" s="78"/>
      <c r="C8" s="78"/>
      <c r="D8" s="78"/>
      <c r="E8" s="78"/>
      <c r="F8" s="78"/>
      <c r="G8" s="78"/>
      <c r="H8" s="102">
        <v>39263</v>
      </c>
      <c r="I8" s="34"/>
      <c r="J8" s="60">
        <v>38898</v>
      </c>
    </row>
    <row r="9" spans="1:10" ht="10.5">
      <c r="A9" s="78"/>
      <c r="B9" s="78"/>
      <c r="C9" s="78"/>
      <c r="D9" s="78"/>
      <c r="E9" s="78"/>
      <c r="F9" s="78"/>
      <c r="G9" s="78"/>
      <c r="H9" s="33" t="s">
        <v>5</v>
      </c>
      <c r="I9" s="33"/>
      <c r="J9" s="33" t="s">
        <v>5</v>
      </c>
    </row>
    <row r="10" spans="1:10" ht="10.5">
      <c r="A10" s="12" t="s">
        <v>106</v>
      </c>
      <c r="B10" s="99"/>
      <c r="C10" s="99"/>
      <c r="D10" s="99"/>
      <c r="E10" s="99"/>
      <c r="F10" s="99"/>
      <c r="G10" s="99"/>
      <c r="H10" s="103"/>
      <c r="I10" s="103"/>
      <c r="J10" s="103"/>
    </row>
    <row r="11" spans="1:10" ht="10.5">
      <c r="A11" s="78" t="s">
        <v>107</v>
      </c>
      <c r="B11" s="78"/>
      <c r="C11" s="78"/>
      <c r="D11" s="78"/>
      <c r="E11" s="78"/>
      <c r="F11" s="78"/>
      <c r="G11" s="78"/>
      <c r="H11" s="103">
        <v>2214669</v>
      </c>
      <c r="I11" s="103"/>
      <c r="J11" s="103">
        <v>2034015</v>
      </c>
    </row>
    <row r="12" spans="1:10" ht="10.5">
      <c r="A12" s="78" t="s">
        <v>108</v>
      </c>
      <c r="B12" s="78"/>
      <c r="C12" s="78"/>
      <c r="D12" s="78"/>
      <c r="E12" s="78"/>
      <c r="F12" s="78"/>
      <c r="G12" s="78"/>
      <c r="H12" s="103">
        <v>19940</v>
      </c>
      <c r="I12" s="103"/>
      <c r="J12" s="103">
        <v>774</v>
      </c>
    </row>
    <row r="13" spans="1:10" ht="10.5">
      <c r="A13" s="78" t="s">
        <v>119</v>
      </c>
      <c r="B13" s="78"/>
      <c r="C13" s="78"/>
      <c r="D13" s="78"/>
      <c r="E13" s="78"/>
      <c r="F13" s="78"/>
      <c r="G13" s="78"/>
      <c r="H13" s="103"/>
      <c r="I13" s="103"/>
      <c r="J13" s="103">
        <v>-1240371</v>
      </c>
    </row>
    <row r="14" spans="1:10" ht="10.5">
      <c r="A14" s="78" t="s">
        <v>109</v>
      </c>
      <c r="B14" s="78"/>
      <c r="C14" s="78"/>
      <c r="D14" s="78"/>
      <c r="E14" s="78"/>
      <c r="F14" s="78"/>
      <c r="G14" s="78"/>
      <c r="H14" s="103"/>
      <c r="I14" s="103"/>
      <c r="J14" s="103">
        <v>918000</v>
      </c>
    </row>
    <row r="15" spans="1:10" ht="10.5">
      <c r="A15" s="78" t="s">
        <v>110</v>
      </c>
      <c r="B15" s="78"/>
      <c r="C15" s="78"/>
      <c r="D15" s="78"/>
      <c r="E15" s="78"/>
      <c r="F15" s="78"/>
      <c r="G15" s="78"/>
      <c r="H15" s="104">
        <v>0</v>
      </c>
      <c r="I15" s="104"/>
      <c r="J15" s="104">
        <v>0</v>
      </c>
    </row>
    <row r="16" spans="1:10" ht="10.5">
      <c r="A16" s="78"/>
      <c r="B16" s="78"/>
      <c r="C16" s="78"/>
      <c r="D16" s="78"/>
      <c r="E16" s="78"/>
      <c r="F16" s="78"/>
      <c r="G16" s="78"/>
      <c r="H16" s="105"/>
      <c r="I16" s="103"/>
      <c r="J16" s="103"/>
    </row>
    <row r="17" spans="1:10" ht="10.5">
      <c r="A17" s="78"/>
      <c r="B17" s="78"/>
      <c r="C17" s="78"/>
      <c r="D17" s="78"/>
      <c r="E17" s="78"/>
      <c r="F17" s="78"/>
      <c r="G17" s="78"/>
      <c r="H17" s="106">
        <f>SUM(H11:H15)</f>
        <v>2234609</v>
      </c>
      <c r="I17" s="103"/>
      <c r="J17" s="106">
        <v>1712418</v>
      </c>
    </row>
    <row r="18" spans="1:10" ht="10.5">
      <c r="A18" s="12" t="s">
        <v>111</v>
      </c>
      <c r="B18" s="99"/>
      <c r="C18" s="99"/>
      <c r="D18" s="99"/>
      <c r="E18" s="99"/>
      <c r="F18" s="99"/>
      <c r="G18" s="99"/>
      <c r="H18" s="103"/>
      <c r="I18" s="103"/>
      <c r="J18" s="103"/>
    </row>
    <row r="19" spans="1:10" ht="10.5">
      <c r="A19" s="78" t="s">
        <v>107</v>
      </c>
      <c r="B19" s="78"/>
      <c r="C19" s="78"/>
      <c r="D19" s="78"/>
      <c r="E19" s="78"/>
      <c r="F19" s="78"/>
      <c r="G19" s="78"/>
      <c r="H19" s="103">
        <v>660578</v>
      </c>
      <c r="I19" s="103"/>
      <c r="J19" s="103">
        <v>1340582</v>
      </c>
    </row>
    <row r="20" spans="1:10" ht="10.5">
      <c r="A20" s="78" t="s">
        <v>112</v>
      </c>
      <c r="B20" s="78"/>
      <c r="C20" s="78"/>
      <c r="D20" s="78"/>
      <c r="E20" s="78"/>
      <c r="F20" s="78"/>
      <c r="G20" s="78"/>
      <c r="H20" s="103">
        <v>62529</v>
      </c>
      <c r="I20" s="103"/>
      <c r="J20" s="103">
        <v>44272</v>
      </c>
    </row>
    <row r="21" spans="1:10" ht="10.5">
      <c r="A21" s="78" t="s">
        <v>120</v>
      </c>
      <c r="B21" s="78"/>
      <c r="C21" s="78"/>
      <c r="D21" s="78"/>
      <c r="E21" s="78"/>
      <c r="F21" s="78"/>
      <c r="G21" s="78"/>
      <c r="H21" s="103">
        <v>0</v>
      </c>
      <c r="I21" s="103"/>
      <c r="J21" s="103">
        <v>-1240371</v>
      </c>
    </row>
    <row r="22" spans="1:10" ht="10.5">
      <c r="A22" s="78" t="s">
        <v>110</v>
      </c>
      <c r="B22" s="78"/>
      <c r="C22" s="78"/>
      <c r="D22" s="78"/>
      <c r="E22" s="78"/>
      <c r="F22" s="78"/>
      <c r="G22" s="78"/>
      <c r="H22" s="104">
        <v>0</v>
      </c>
      <c r="I22" s="104"/>
      <c r="J22" s="104">
        <v>0</v>
      </c>
    </row>
    <row r="23" spans="1:10" ht="10.5">
      <c r="A23" s="78"/>
      <c r="B23" s="78"/>
      <c r="C23" s="78"/>
      <c r="D23" s="78"/>
      <c r="E23" s="78"/>
      <c r="F23" s="78"/>
      <c r="G23" s="78"/>
      <c r="H23" s="105"/>
      <c r="I23" s="103"/>
      <c r="J23" s="103"/>
    </row>
    <row r="24" spans="1:10" ht="10.5">
      <c r="A24" s="78"/>
      <c r="B24" s="78"/>
      <c r="C24" s="78"/>
      <c r="D24" s="78"/>
      <c r="E24" s="78"/>
      <c r="F24" s="78"/>
      <c r="G24" s="78"/>
      <c r="H24" s="106">
        <f>SUM(H19:H22)</f>
        <v>723107</v>
      </c>
      <c r="I24" s="103"/>
      <c r="J24" s="106">
        <v>144483</v>
      </c>
    </row>
    <row r="25" spans="1:10" ht="10.5">
      <c r="A25" s="78"/>
      <c r="B25" s="78"/>
      <c r="C25" s="78"/>
      <c r="D25" s="78"/>
      <c r="E25" s="78"/>
      <c r="F25" s="78"/>
      <c r="G25" s="78"/>
      <c r="H25" s="104"/>
      <c r="I25" s="103"/>
      <c r="J25" s="104"/>
    </row>
    <row r="26" spans="1:10" ht="11.25" thickBot="1">
      <c r="A26" s="78" t="s">
        <v>113</v>
      </c>
      <c r="B26" s="78"/>
      <c r="C26" s="78"/>
      <c r="D26" s="78"/>
      <c r="E26" s="78"/>
      <c r="F26" s="78"/>
      <c r="G26" s="78"/>
      <c r="H26" s="107">
        <f>+H17-H24</f>
        <v>1511502</v>
      </c>
      <c r="I26" s="103"/>
      <c r="J26" s="107">
        <v>1567935</v>
      </c>
    </row>
    <row r="27" spans="3:10" ht="11.25" thickTop="1">
      <c r="C27" s="1"/>
      <c r="D27" s="2"/>
      <c r="E27" s="2"/>
      <c r="F27" s="2"/>
      <c r="G27" s="2"/>
      <c r="H27" s="38"/>
      <c r="I27" s="38"/>
      <c r="J27" s="61"/>
    </row>
    <row r="28" spans="1:9" ht="10.5">
      <c r="A28" s="14" t="s">
        <v>115</v>
      </c>
      <c r="C28" s="1"/>
      <c r="D28" s="2"/>
      <c r="E28" s="2"/>
      <c r="F28" s="2"/>
      <c r="G28" s="2"/>
      <c r="H28" s="2"/>
      <c r="I28" s="2"/>
    </row>
    <row r="29" spans="1:10" ht="10.5">
      <c r="A29" s="3" t="s">
        <v>7</v>
      </c>
      <c r="C29" s="1"/>
      <c r="D29" s="2"/>
      <c r="E29" s="2"/>
      <c r="F29" s="2"/>
      <c r="G29" s="2"/>
      <c r="H29" s="102">
        <v>38898</v>
      </c>
      <c r="I29" s="34"/>
      <c r="J29" s="60">
        <v>38717</v>
      </c>
    </row>
    <row r="30" spans="1:10" ht="10.5">
      <c r="A30" s="3" t="s">
        <v>7</v>
      </c>
      <c r="C30" s="1"/>
      <c r="D30" s="2"/>
      <c r="E30" s="2"/>
      <c r="F30" s="2"/>
      <c r="G30" s="2"/>
      <c r="H30" s="33" t="s">
        <v>5</v>
      </c>
      <c r="I30" s="33"/>
      <c r="J30" s="33" t="s">
        <v>5</v>
      </c>
    </row>
    <row r="31" spans="3:10" ht="10.5">
      <c r="C31" s="1"/>
      <c r="D31" s="2"/>
      <c r="E31" s="2"/>
      <c r="F31" s="2"/>
      <c r="G31" s="2"/>
      <c r="H31" s="33"/>
      <c r="I31" s="9"/>
      <c r="J31" s="9"/>
    </row>
    <row r="32" spans="1:10" ht="10.5">
      <c r="A32" s="62" t="s">
        <v>32</v>
      </c>
      <c r="B32" s="108"/>
      <c r="C32" s="1"/>
      <c r="D32" s="2"/>
      <c r="E32" s="2"/>
      <c r="F32" s="2"/>
      <c r="G32" s="2"/>
      <c r="H32" s="61">
        <f>1195025-91778</f>
        <v>1103247</v>
      </c>
      <c r="I32" s="61"/>
      <c r="J32" s="61">
        <v>1085218</v>
      </c>
    </row>
    <row r="33" spans="1:11" ht="10.5">
      <c r="A33" s="78" t="s">
        <v>38</v>
      </c>
      <c r="B33" s="78"/>
      <c r="C33" s="1"/>
      <c r="D33" s="2"/>
      <c r="E33" s="2"/>
      <c r="F33" s="2"/>
      <c r="G33" s="2"/>
      <c r="H33" s="61">
        <v>0</v>
      </c>
      <c r="I33" s="61"/>
      <c r="J33" s="61">
        <v>25946</v>
      </c>
      <c r="K33" s="61"/>
    </row>
    <row r="34" spans="1:10" ht="10.5">
      <c r="A34" s="3" t="s">
        <v>33</v>
      </c>
      <c r="C34" s="1"/>
      <c r="D34" s="2"/>
      <c r="E34" s="2"/>
      <c r="F34" s="2"/>
      <c r="G34" s="2"/>
      <c r="H34" s="41">
        <f>6785+653+10084+6</f>
        <v>17528</v>
      </c>
      <c r="I34" s="38"/>
      <c r="J34" s="41">
        <v>21942</v>
      </c>
    </row>
    <row r="35" spans="3:10" ht="10.5">
      <c r="C35" s="1"/>
      <c r="D35" s="2"/>
      <c r="E35" s="2"/>
      <c r="F35" s="2"/>
      <c r="G35" s="2"/>
      <c r="H35" s="41"/>
      <c r="I35" s="38"/>
      <c r="J35" s="41"/>
    </row>
    <row r="36" spans="3:10" ht="11.25" thickBot="1">
      <c r="C36" s="1"/>
      <c r="D36" s="2"/>
      <c r="E36" s="2"/>
      <c r="F36" s="2"/>
      <c r="G36" s="2"/>
      <c r="H36" s="49">
        <f>SUM(H32:H35)</f>
        <v>1120775</v>
      </c>
      <c r="I36" s="38"/>
      <c r="J36" s="49">
        <f>SUM(J32:J35)</f>
        <v>1133106</v>
      </c>
    </row>
    <row r="37" spans="3:10" ht="11.25" thickTop="1">
      <c r="C37" s="1"/>
      <c r="D37" s="2"/>
      <c r="E37" s="2"/>
      <c r="F37" s="2"/>
      <c r="G37" s="2"/>
      <c r="H37" s="41"/>
      <c r="I37" s="38"/>
      <c r="J37" s="41"/>
    </row>
    <row r="38" spans="1:9" ht="10.5">
      <c r="A38" s="14" t="s">
        <v>116</v>
      </c>
      <c r="C38" s="1"/>
      <c r="D38" s="2"/>
      <c r="E38" s="2"/>
      <c r="F38" s="2"/>
      <c r="G38" s="2"/>
      <c r="H38" s="2"/>
      <c r="I38" s="2"/>
    </row>
    <row r="39" spans="1:10" ht="10.5">
      <c r="A39" s="3" t="s">
        <v>7</v>
      </c>
      <c r="C39" s="1"/>
      <c r="D39" s="2"/>
      <c r="E39" s="2"/>
      <c r="F39" s="2"/>
      <c r="G39" s="2"/>
      <c r="H39" s="102">
        <v>38898</v>
      </c>
      <c r="I39" s="34"/>
      <c r="J39" s="60">
        <v>38717</v>
      </c>
    </row>
    <row r="40" spans="1:10" ht="10.5">
      <c r="A40" s="3" t="s">
        <v>7</v>
      </c>
      <c r="C40" s="1"/>
      <c r="D40" s="2"/>
      <c r="E40" s="2"/>
      <c r="F40" s="2"/>
      <c r="G40" s="2"/>
      <c r="H40" s="33" t="s">
        <v>5</v>
      </c>
      <c r="I40" s="33"/>
      <c r="J40" s="33" t="s">
        <v>5</v>
      </c>
    </row>
    <row r="41" spans="1:10" ht="10.5">
      <c r="A41" s="44"/>
      <c r="B41" s="44"/>
      <c r="C41" s="1"/>
      <c r="D41" s="2"/>
      <c r="E41" s="2"/>
      <c r="F41" s="2"/>
      <c r="G41" s="2"/>
      <c r="H41" s="80"/>
      <c r="I41" s="109"/>
      <c r="J41" s="109"/>
    </row>
    <row r="42" spans="1:10" ht="10.5">
      <c r="A42" s="78" t="s">
        <v>34</v>
      </c>
      <c r="B42" s="100"/>
      <c r="C42" s="1"/>
      <c r="D42" s="2"/>
      <c r="E42" s="2"/>
      <c r="F42" s="2"/>
      <c r="G42" s="2"/>
      <c r="H42" s="61">
        <f>25950+176437</f>
        <v>202387</v>
      </c>
      <c r="I42" s="61"/>
      <c r="J42" s="61">
        <v>314501</v>
      </c>
    </row>
    <row r="43" spans="1:11" ht="10.5">
      <c r="A43" s="78" t="s">
        <v>35</v>
      </c>
      <c r="B43" s="78"/>
      <c r="C43" s="1"/>
      <c r="D43" s="2"/>
      <c r="E43" s="2"/>
      <c r="F43" s="2"/>
      <c r="G43" s="2"/>
      <c r="H43" s="61"/>
      <c r="I43" s="61"/>
      <c r="J43" s="61">
        <v>4893</v>
      </c>
      <c r="K43" s="61"/>
    </row>
    <row r="44" spans="1:10" ht="10.5">
      <c r="A44" s="44" t="s">
        <v>83</v>
      </c>
      <c r="B44" s="44"/>
      <c r="C44" s="1"/>
      <c r="D44" s="2"/>
      <c r="E44" s="2"/>
      <c r="F44" s="2"/>
      <c r="G44" s="2"/>
      <c r="H44" s="41">
        <f>14281+22899+37798+70238</f>
        <v>145216</v>
      </c>
      <c r="I44" s="38"/>
      <c r="J44" s="41">
        <v>125647</v>
      </c>
    </row>
    <row r="45" spans="1:10" ht="10.5">
      <c r="A45" s="44"/>
      <c r="B45" s="44"/>
      <c r="C45" s="1"/>
      <c r="D45" s="2"/>
      <c r="E45" s="2"/>
      <c r="F45" s="2"/>
      <c r="G45" s="2"/>
      <c r="H45" s="41"/>
      <c r="I45" s="38"/>
      <c r="J45" s="41"/>
    </row>
    <row r="46" spans="1:10" ht="11.25" thickBot="1">
      <c r="A46" s="44"/>
      <c r="B46" s="44"/>
      <c r="C46" s="1"/>
      <c r="D46" s="2"/>
      <c r="E46" s="2"/>
      <c r="F46" s="2"/>
      <c r="G46" s="2"/>
      <c r="H46" s="49">
        <f>SUM(H42:H45)</f>
        <v>347603</v>
      </c>
      <c r="I46" s="38"/>
      <c r="J46" s="49">
        <f>SUM(J42:J45)</f>
        <v>445041</v>
      </c>
    </row>
    <row r="47" spans="1:10" ht="11.25" thickTop="1">
      <c r="A47" s="44"/>
      <c r="B47" s="44"/>
      <c r="C47" s="1"/>
      <c r="D47" s="2"/>
      <c r="E47" s="2"/>
      <c r="F47" s="2"/>
      <c r="G47" s="2"/>
      <c r="H47" s="41"/>
      <c r="I47" s="38"/>
      <c r="J47" s="41"/>
    </row>
    <row r="48" spans="1:9" ht="10.5">
      <c r="A48" s="14" t="s">
        <v>117</v>
      </c>
      <c r="C48" s="1"/>
      <c r="D48" s="2"/>
      <c r="E48" s="2"/>
      <c r="F48" s="2"/>
      <c r="G48" s="2"/>
      <c r="H48" s="2"/>
      <c r="I48" s="2"/>
    </row>
    <row r="49" spans="3:9" ht="10.5">
      <c r="C49" s="1"/>
      <c r="D49" s="2"/>
      <c r="E49" s="2"/>
      <c r="F49" s="2"/>
      <c r="G49" s="2"/>
      <c r="H49" s="2"/>
      <c r="I49" s="2"/>
    </row>
    <row r="50" spans="1:10" ht="25.5" customHeight="1">
      <c r="A50" s="25" t="s">
        <v>69</v>
      </c>
      <c r="B50" s="25"/>
      <c r="C50" s="25"/>
      <c r="D50" s="25"/>
      <c r="E50" s="25"/>
      <c r="F50" s="25"/>
      <c r="G50" s="25"/>
      <c r="H50" s="25"/>
      <c r="I50" s="25"/>
      <c r="J50" s="25"/>
    </row>
    <row r="51" spans="3:9" ht="10.5">
      <c r="C51" s="1"/>
      <c r="D51" s="2"/>
      <c r="E51" s="2"/>
      <c r="F51" s="2"/>
      <c r="G51" s="2"/>
      <c r="H51" s="2"/>
      <c r="I51" s="2"/>
    </row>
    <row r="52" spans="3:9" ht="10.5">
      <c r="C52" s="1"/>
      <c r="D52" s="2"/>
      <c r="E52" s="2"/>
      <c r="F52" s="2"/>
      <c r="G52" s="2"/>
      <c r="H52" s="33" t="s">
        <v>5</v>
      </c>
      <c r="I52" s="2"/>
    </row>
    <row r="53" spans="3:9" ht="10.5">
      <c r="C53" s="1"/>
      <c r="D53" s="2"/>
      <c r="E53" s="2"/>
      <c r="F53" s="2"/>
      <c r="G53" s="2"/>
      <c r="H53" s="2"/>
      <c r="I53" s="2"/>
    </row>
    <row r="54" spans="1:9" ht="10.5">
      <c r="A54" s="3" t="s">
        <v>94</v>
      </c>
      <c r="C54" s="1"/>
      <c r="D54" s="2"/>
      <c r="E54" s="2"/>
      <c r="F54" s="2"/>
      <c r="G54" s="2"/>
      <c r="H54" s="38">
        <v>-1195</v>
      </c>
      <c r="I54" s="2"/>
    </row>
    <row r="55" spans="1:9" ht="10.5">
      <c r="A55" s="3" t="s">
        <v>45</v>
      </c>
      <c r="C55" s="1"/>
      <c r="D55" s="2"/>
      <c r="E55" s="2"/>
      <c r="F55" s="2"/>
      <c r="G55" s="2"/>
      <c r="H55" s="38">
        <v>33884</v>
      </c>
      <c r="I55" s="2"/>
    </row>
    <row r="56" spans="1:9" ht="10.5">
      <c r="A56" s="3" t="s">
        <v>56</v>
      </c>
      <c r="C56" s="1"/>
      <c r="D56" s="2"/>
      <c r="E56" s="2"/>
      <c r="F56" s="2"/>
      <c r="G56" s="2"/>
      <c r="H56" s="38">
        <v>-2165</v>
      </c>
      <c r="I56" s="2"/>
    </row>
    <row r="57" spans="1:9" ht="10.5">
      <c r="A57" s="3" t="s">
        <v>57</v>
      </c>
      <c r="C57" s="1"/>
      <c r="D57" s="2"/>
      <c r="E57" s="2"/>
      <c r="F57" s="2"/>
      <c r="G57" s="2"/>
      <c r="H57" s="38">
        <v>-1195</v>
      </c>
      <c r="I57" s="2"/>
    </row>
    <row r="58" spans="3:9" ht="10.5">
      <c r="C58" s="1"/>
      <c r="D58" s="2"/>
      <c r="E58" s="2"/>
      <c r="F58" s="2"/>
      <c r="G58" s="2"/>
      <c r="H58" s="38"/>
      <c r="I58" s="2"/>
    </row>
    <row r="59" spans="3:9" ht="10.5">
      <c r="C59" s="1"/>
      <c r="D59" s="2"/>
      <c r="E59" s="2"/>
      <c r="F59" s="2"/>
      <c r="G59" s="2"/>
      <c r="H59" s="75"/>
      <c r="I59" s="2"/>
    </row>
    <row r="60" spans="1:9" ht="10.5">
      <c r="A60" s="14" t="s">
        <v>118</v>
      </c>
      <c r="C60" s="1"/>
      <c r="D60" s="2"/>
      <c r="E60" s="2"/>
      <c r="F60" s="2"/>
      <c r="G60" s="2"/>
      <c r="H60" s="2"/>
      <c r="I60" s="2"/>
    </row>
    <row r="61" spans="3:9" ht="10.5">
      <c r="C61" s="1"/>
      <c r="D61" s="2"/>
      <c r="E61" s="2"/>
      <c r="F61" s="2"/>
      <c r="G61" s="2"/>
      <c r="H61" s="2"/>
      <c r="I61" s="2"/>
    </row>
    <row r="62" spans="1:9" ht="10.5">
      <c r="A62" s="3" t="s">
        <v>31</v>
      </c>
      <c r="C62" s="1"/>
      <c r="D62" s="2"/>
      <c r="E62" s="2"/>
      <c r="F62" s="2"/>
      <c r="G62" s="2"/>
      <c r="H62" s="2"/>
      <c r="I62" s="2"/>
    </row>
  </sheetData>
  <mergeCells count="2">
    <mergeCell ref="A50:J50"/>
    <mergeCell ref="A32:B32"/>
  </mergeCells>
  <printOptions/>
  <pageMargins left="0.75" right="0.75" top="0.55" bottom="0.54" header="0.5" footer="0.5"/>
  <pageSetup horizontalDpi="600" verticalDpi="600" orientation="portrait" paperSize="9" r:id="rId1"/>
  <headerFooter alignWithMargins="0">
    <oddHeader>&amp;R7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Starinvest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SAMARAS</dc:creator>
  <cp:keywords/>
  <dc:description/>
  <cp:lastModifiedBy>PC</cp:lastModifiedBy>
  <cp:lastPrinted>2007-08-04T06:13:47Z</cp:lastPrinted>
  <dcterms:created xsi:type="dcterms:W3CDTF">2002-05-23T12:29:14Z</dcterms:created>
  <dcterms:modified xsi:type="dcterms:W3CDTF">2007-08-06T08:53:35Z</dcterms:modified>
  <cp:category/>
  <cp:version/>
  <cp:contentType/>
  <cp:contentStatus/>
</cp:coreProperties>
</file>